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930" yWindow="1380" windowWidth="11595" windowHeight="6465" tabRatio="797"/>
  </bookViews>
  <sheets>
    <sheet name="общая" sheetId="2" r:id="rId1"/>
  </sheets>
  <definedNames>
    <definedName name="_xlnm._FilterDatabase" localSheetId="0" hidden="1">общая!$A$10:$P$704</definedName>
    <definedName name="_xlnm.Print_Titles" localSheetId="0">общая!$9:$10</definedName>
    <definedName name="_xlnm.Print_Area" localSheetId="0">общая!$A$1:$K$701</definedName>
  </definedNames>
  <calcPr calcId="124519"/>
</workbook>
</file>

<file path=xl/calcChain.xml><?xml version="1.0" encoding="utf-8"?>
<calcChain xmlns="http://schemas.openxmlformats.org/spreadsheetml/2006/main">
  <c r="I648" i="2"/>
  <c r="I647" s="1"/>
  <c r="I654"/>
  <c r="I653" s="1"/>
  <c r="I555"/>
  <c r="I554" s="1"/>
  <c r="I553" s="1"/>
  <c r="I509"/>
  <c r="I508" s="1"/>
  <c r="I559"/>
  <c r="I558" s="1"/>
  <c r="I563"/>
  <c r="I562" s="1"/>
  <c r="I569"/>
  <c r="I568" s="1"/>
  <c r="I566"/>
  <c r="I565" s="1"/>
  <c r="I504"/>
  <c r="I503" s="1"/>
  <c r="I501"/>
  <c r="I500" s="1"/>
  <c r="I662"/>
  <c r="I661" s="1"/>
  <c r="I660" s="1"/>
  <c r="I420"/>
  <c r="I419" s="1"/>
  <c r="H420"/>
  <c r="J420" s="1"/>
  <c r="K421"/>
  <c r="J421"/>
  <c r="I116"/>
  <c r="I115" s="1"/>
  <c r="H116"/>
  <c r="H115" s="1"/>
  <c r="H114" s="1"/>
  <c r="K117"/>
  <c r="J117"/>
  <c r="I50"/>
  <c r="I49" s="1"/>
  <c r="I48" s="1"/>
  <c r="I557" l="1"/>
  <c r="I561"/>
  <c r="I499"/>
  <c r="K420"/>
  <c r="H419"/>
  <c r="J419" s="1"/>
  <c r="I114"/>
  <c r="J114" s="1"/>
  <c r="J115"/>
  <c r="K116"/>
  <c r="K115"/>
  <c r="K114"/>
  <c r="J116"/>
  <c r="K419" l="1"/>
  <c r="H50"/>
  <c r="H49" s="1"/>
  <c r="H48" s="1"/>
  <c r="K51"/>
  <c r="J51"/>
  <c r="I277"/>
  <c r="I276" s="1"/>
  <c r="I274"/>
  <c r="I273" s="1"/>
  <c r="I247"/>
  <c r="I246" s="1"/>
  <c r="I245" s="1"/>
  <c r="I243"/>
  <c r="I242" s="1"/>
  <c r="I241" s="1"/>
  <c r="I239"/>
  <c r="I233"/>
  <c r="I237"/>
  <c r="I236" s="1"/>
  <c r="I235" s="1"/>
  <c r="I231"/>
  <c r="I230" s="1"/>
  <c r="I229" s="1"/>
  <c r="I227"/>
  <c r="I226" s="1"/>
  <c r="I225" s="1"/>
  <c r="I154"/>
  <c r="I153" s="1"/>
  <c r="I151"/>
  <c r="I150" s="1"/>
  <c r="I139"/>
  <c r="I138" s="1"/>
  <c r="I137" s="1"/>
  <c r="I135"/>
  <c r="I134" s="1"/>
  <c r="I133" s="1"/>
  <c r="I131"/>
  <c r="I130" s="1"/>
  <c r="I129" s="1"/>
  <c r="I127"/>
  <c r="I126" s="1"/>
  <c r="I125" s="1"/>
  <c r="I121"/>
  <c r="I112"/>
  <c r="I111" s="1"/>
  <c r="I109"/>
  <c r="I108" s="1"/>
  <c r="I101"/>
  <c r="I99"/>
  <c r="J667"/>
  <c r="K667"/>
  <c r="I666"/>
  <c r="H666"/>
  <c r="H665" s="1"/>
  <c r="H664" s="1"/>
  <c r="H663"/>
  <c r="H659"/>
  <c r="J655"/>
  <c r="K655"/>
  <c r="H654"/>
  <c r="H653" s="1"/>
  <c r="J649"/>
  <c r="K649"/>
  <c r="H648"/>
  <c r="H647" s="1"/>
  <c r="H639"/>
  <c r="H631"/>
  <c r="H612"/>
  <c r="H608"/>
  <c r="H576"/>
  <c r="H513"/>
  <c r="H510"/>
  <c r="J479"/>
  <c r="K479"/>
  <c r="I478"/>
  <c r="H478"/>
  <c r="H477" s="1"/>
  <c r="H476" s="1"/>
  <c r="J467"/>
  <c r="K467"/>
  <c r="I466"/>
  <c r="I465" s="1"/>
  <c r="I464" s="1"/>
  <c r="H466"/>
  <c r="H465" s="1"/>
  <c r="H464" s="1"/>
  <c r="H463"/>
  <c r="H429"/>
  <c r="H373"/>
  <c r="H234"/>
  <c r="J152"/>
  <c r="K152"/>
  <c r="H151"/>
  <c r="H343"/>
  <c r="H334"/>
  <c r="H298"/>
  <c r="H231"/>
  <c r="H175"/>
  <c r="H155"/>
  <c r="H132"/>
  <c r="H97"/>
  <c r="J85"/>
  <c r="K85"/>
  <c r="I84"/>
  <c r="H84"/>
  <c r="I83"/>
  <c r="H83"/>
  <c r="H82" s="1"/>
  <c r="H81" s="1"/>
  <c r="H80" s="1"/>
  <c r="I82"/>
  <c r="J446"/>
  <c r="K446"/>
  <c r="I445"/>
  <c r="I444" s="1"/>
  <c r="H445"/>
  <c r="I451"/>
  <c r="I450" s="1"/>
  <c r="H451"/>
  <c r="H450" s="1"/>
  <c r="J452"/>
  <c r="K452"/>
  <c r="J408"/>
  <c r="K408"/>
  <c r="I407"/>
  <c r="I406" s="1"/>
  <c r="H407"/>
  <c r="H406" s="1"/>
  <c r="H502"/>
  <c r="H569"/>
  <c r="H568" s="1"/>
  <c r="H563"/>
  <c r="H562" s="1"/>
  <c r="H566"/>
  <c r="H565" s="1"/>
  <c r="H559"/>
  <c r="H558" s="1"/>
  <c r="J560"/>
  <c r="K560"/>
  <c r="J564"/>
  <c r="K564"/>
  <c r="J567"/>
  <c r="K567"/>
  <c r="J570"/>
  <c r="K570"/>
  <c r="K517"/>
  <c r="J517"/>
  <c r="I516"/>
  <c r="I515" s="1"/>
  <c r="I514" s="1"/>
  <c r="H516"/>
  <c r="H515" s="1"/>
  <c r="H514" s="1"/>
  <c r="K82" l="1"/>
  <c r="K83"/>
  <c r="K84"/>
  <c r="J49"/>
  <c r="K48"/>
  <c r="K49"/>
  <c r="K50"/>
  <c r="J48"/>
  <c r="J50"/>
  <c r="J563"/>
  <c r="J653"/>
  <c r="J559"/>
  <c r="J647"/>
  <c r="J666"/>
  <c r="K445"/>
  <c r="K151"/>
  <c r="J569"/>
  <c r="K559"/>
  <c r="H557"/>
  <c r="K569"/>
  <c r="K563"/>
  <c r="K406"/>
  <c r="H444"/>
  <c r="J444" s="1"/>
  <c r="I81"/>
  <c r="K81" s="1"/>
  <c r="H150"/>
  <c r="K150" s="1"/>
  <c r="J464"/>
  <c r="J478"/>
  <c r="K647"/>
  <c r="K653"/>
  <c r="J562"/>
  <c r="J558"/>
  <c r="H561"/>
  <c r="J407"/>
  <c r="J406"/>
  <c r="J445"/>
  <c r="I80"/>
  <c r="J84"/>
  <c r="J83"/>
  <c r="J82"/>
  <c r="J81"/>
  <c r="J151"/>
  <c r="K466"/>
  <c r="K465"/>
  <c r="K464"/>
  <c r="K478"/>
  <c r="K648"/>
  <c r="K654"/>
  <c r="K666"/>
  <c r="K407"/>
  <c r="J466"/>
  <c r="J465"/>
  <c r="I477"/>
  <c r="J648"/>
  <c r="J654"/>
  <c r="I665"/>
  <c r="I149"/>
  <c r="I107"/>
  <c r="J450"/>
  <c r="K450"/>
  <c r="K451"/>
  <c r="J451"/>
  <c r="K558"/>
  <c r="K562"/>
  <c r="K565"/>
  <c r="J565"/>
  <c r="J566"/>
  <c r="K566"/>
  <c r="K568"/>
  <c r="J568"/>
  <c r="J514"/>
  <c r="K514"/>
  <c r="K515"/>
  <c r="J516"/>
  <c r="J515"/>
  <c r="K516"/>
  <c r="J698"/>
  <c r="K698"/>
  <c r="I697"/>
  <c r="I696" s="1"/>
  <c r="I695" s="1"/>
  <c r="H697"/>
  <c r="H696" s="1"/>
  <c r="J561" l="1"/>
  <c r="K557"/>
  <c r="J557"/>
  <c r="K444"/>
  <c r="J150"/>
  <c r="K561"/>
  <c r="I664"/>
  <c r="J665"/>
  <c r="K665"/>
  <c r="I476"/>
  <c r="J477"/>
  <c r="K477"/>
  <c r="K80"/>
  <c r="J80"/>
  <c r="J696"/>
  <c r="H695"/>
  <c r="J695" s="1"/>
  <c r="K696"/>
  <c r="J697"/>
  <c r="K697"/>
  <c r="J664" l="1"/>
  <c r="K664"/>
  <c r="J476"/>
  <c r="K476"/>
  <c r="K695"/>
  <c r="J556" l="1"/>
  <c r="K556"/>
  <c r="H555"/>
  <c r="H554" s="1"/>
  <c r="H553" s="1"/>
  <c r="K554" l="1"/>
  <c r="K555"/>
  <c r="J555"/>
  <c r="J554"/>
  <c r="J471"/>
  <c r="K471"/>
  <c r="J475"/>
  <c r="K475"/>
  <c r="I474"/>
  <c r="H474"/>
  <c r="H473" s="1"/>
  <c r="H472" s="1"/>
  <c r="I473"/>
  <c r="I470"/>
  <c r="I469" s="1"/>
  <c r="I468" s="1"/>
  <c r="H470"/>
  <c r="H469" s="1"/>
  <c r="H468" s="1"/>
  <c r="K468" l="1"/>
  <c r="J473"/>
  <c r="J474"/>
  <c r="I472"/>
  <c r="K472" s="1"/>
  <c r="J470"/>
  <c r="J469"/>
  <c r="J468"/>
  <c r="K474"/>
  <c r="K473"/>
  <c r="K470"/>
  <c r="K469"/>
  <c r="I161"/>
  <c r="I347"/>
  <c r="I346" s="1"/>
  <c r="H347"/>
  <c r="J348"/>
  <c r="K348"/>
  <c r="K347" l="1"/>
  <c r="J472"/>
  <c r="J347"/>
  <c r="H346"/>
  <c r="J346" s="1"/>
  <c r="H274"/>
  <c r="H273" s="1"/>
  <c r="J275"/>
  <c r="K275"/>
  <c r="K274" l="1"/>
  <c r="K346"/>
  <c r="J273"/>
  <c r="J274"/>
  <c r="K273"/>
  <c r="H78"/>
  <c r="I78"/>
  <c r="J79"/>
  <c r="K79"/>
  <c r="J73"/>
  <c r="K73"/>
  <c r="I72"/>
  <c r="H72"/>
  <c r="J68"/>
  <c r="K68"/>
  <c r="I67"/>
  <c r="H67"/>
  <c r="J58"/>
  <c r="K58"/>
  <c r="I57"/>
  <c r="H57"/>
  <c r="I46"/>
  <c r="H46"/>
  <c r="K47"/>
  <c r="J47"/>
  <c r="J699"/>
  <c r="K699"/>
  <c r="J18"/>
  <c r="K18"/>
  <c r="J20"/>
  <c r="K20"/>
  <c r="J28"/>
  <c r="K28"/>
  <c r="J34"/>
  <c r="K34"/>
  <c r="J37"/>
  <c r="K37"/>
  <c r="J41"/>
  <c r="K41"/>
  <c r="J45"/>
  <c r="K45"/>
  <c r="J56"/>
  <c r="K56"/>
  <c r="J62"/>
  <c r="K62"/>
  <c r="J66"/>
  <c r="K66"/>
  <c r="J71"/>
  <c r="K71"/>
  <c r="J77"/>
  <c r="K77"/>
  <c r="J98"/>
  <c r="K98"/>
  <c r="J106"/>
  <c r="K106"/>
  <c r="J122"/>
  <c r="K122"/>
  <c r="J124"/>
  <c r="K124"/>
  <c r="J128"/>
  <c r="K128"/>
  <c r="J132"/>
  <c r="K132"/>
  <c r="J136"/>
  <c r="K136"/>
  <c r="J140"/>
  <c r="K140"/>
  <c r="J144"/>
  <c r="K144"/>
  <c r="J148"/>
  <c r="K148"/>
  <c r="J161"/>
  <c r="K161"/>
  <c r="J162"/>
  <c r="K162"/>
  <c r="J169"/>
  <c r="K169"/>
  <c r="J177"/>
  <c r="K177"/>
  <c r="J191"/>
  <c r="K191"/>
  <c r="J197"/>
  <c r="K197"/>
  <c r="J203"/>
  <c r="K203"/>
  <c r="J211"/>
  <c r="K211"/>
  <c r="J215"/>
  <c r="K215"/>
  <c r="J222"/>
  <c r="K222"/>
  <c r="J228"/>
  <c r="K228"/>
  <c r="J240"/>
  <c r="K240"/>
  <c r="J244"/>
  <c r="K244"/>
  <c r="J248"/>
  <c r="K248"/>
  <c r="J252"/>
  <c r="K252"/>
  <c r="J256"/>
  <c r="K256"/>
  <c r="J262"/>
  <c r="K262"/>
  <c r="J267"/>
  <c r="K267"/>
  <c r="J278"/>
  <c r="K278"/>
  <c r="J281"/>
  <c r="K281"/>
  <c r="J284"/>
  <c r="K284"/>
  <c r="J288"/>
  <c r="K288"/>
  <c r="J298"/>
  <c r="K298"/>
  <c r="J300"/>
  <c r="K300"/>
  <c r="J314"/>
  <c r="K314"/>
  <c r="J320"/>
  <c r="K320"/>
  <c r="J322"/>
  <c r="K322"/>
  <c r="J327"/>
  <c r="K327"/>
  <c r="J334"/>
  <c r="K334"/>
  <c r="J345"/>
  <c r="K345"/>
  <c r="J355"/>
  <c r="K355"/>
  <c r="J363"/>
  <c r="K363"/>
  <c r="J365"/>
  <c r="K365"/>
  <c r="J381"/>
  <c r="K381"/>
  <c r="J383"/>
  <c r="K383"/>
  <c r="J396"/>
  <c r="K396"/>
  <c r="J405"/>
  <c r="K405"/>
  <c r="J412"/>
  <c r="K412"/>
  <c r="J415"/>
  <c r="K415"/>
  <c r="J418"/>
  <c r="K418"/>
  <c r="J425"/>
  <c r="K425"/>
  <c r="J429"/>
  <c r="K429"/>
  <c r="J433"/>
  <c r="K433"/>
  <c r="J436"/>
  <c r="K436"/>
  <c r="J443"/>
  <c r="K443"/>
  <c r="J449"/>
  <c r="K449"/>
  <c r="J459"/>
  <c r="K459"/>
  <c r="J463"/>
  <c r="K463"/>
  <c r="J483"/>
  <c r="K483"/>
  <c r="J486"/>
  <c r="K486"/>
  <c r="J490"/>
  <c r="K490"/>
  <c r="J496"/>
  <c r="K496"/>
  <c r="J510"/>
  <c r="K510"/>
  <c r="J513"/>
  <c r="K513"/>
  <c r="J522"/>
  <c r="K522"/>
  <c r="J527"/>
  <c r="K527"/>
  <c r="J530"/>
  <c r="K530"/>
  <c r="J534"/>
  <c r="K534"/>
  <c r="J537"/>
  <c r="K537"/>
  <c r="J542"/>
  <c r="K542"/>
  <c r="J545"/>
  <c r="K545"/>
  <c r="J549"/>
  <c r="K549"/>
  <c r="J552"/>
  <c r="K552"/>
  <c r="J576"/>
  <c r="K576"/>
  <c r="J580"/>
  <c r="K580"/>
  <c r="J589"/>
  <c r="K589"/>
  <c r="J596"/>
  <c r="K596"/>
  <c r="J602"/>
  <c r="K602"/>
  <c r="J604"/>
  <c r="K604"/>
  <c r="J608"/>
  <c r="K608"/>
  <c r="J612"/>
  <c r="K612"/>
  <c r="J619"/>
  <c r="K619"/>
  <c r="J626"/>
  <c r="K626"/>
  <c r="J639"/>
  <c r="K639"/>
  <c r="J646"/>
  <c r="K646"/>
  <c r="J652"/>
  <c r="K652"/>
  <c r="J659"/>
  <c r="K659"/>
  <c r="J663"/>
  <c r="K663"/>
  <c r="J671"/>
  <c r="K671"/>
  <c r="J679"/>
  <c r="K679"/>
  <c r="J686"/>
  <c r="K686"/>
  <c r="J690"/>
  <c r="K690"/>
  <c r="J694"/>
  <c r="K694"/>
  <c r="H283"/>
  <c r="H282" s="1"/>
  <c r="H280"/>
  <c r="H279" s="1"/>
  <c r="I283"/>
  <c r="I280"/>
  <c r="K373"/>
  <c r="K234"/>
  <c r="K155"/>
  <c r="K100"/>
  <c r="K343"/>
  <c r="H367"/>
  <c r="H366" s="1"/>
  <c r="I366"/>
  <c r="I428"/>
  <c r="I427" s="1"/>
  <c r="I426" s="1"/>
  <c r="H428"/>
  <c r="H427" s="1"/>
  <c r="H426" s="1"/>
  <c r="J46" l="1"/>
  <c r="J57"/>
  <c r="J72"/>
  <c r="J78"/>
  <c r="K46"/>
  <c r="K57"/>
  <c r="K67"/>
  <c r="K72"/>
  <c r="K78"/>
  <c r="J67"/>
  <c r="J373"/>
  <c r="J367"/>
  <c r="J343"/>
  <c r="J234"/>
  <c r="J155"/>
  <c r="J100"/>
  <c r="K367"/>
  <c r="J366"/>
  <c r="J426"/>
  <c r="I279"/>
  <c r="K280"/>
  <c r="J280"/>
  <c r="K428"/>
  <c r="K427"/>
  <c r="K426"/>
  <c r="I282"/>
  <c r="K283"/>
  <c r="J283"/>
  <c r="J428"/>
  <c r="J427"/>
  <c r="K366"/>
  <c r="H205"/>
  <c r="H271"/>
  <c r="H238"/>
  <c r="H91"/>
  <c r="I333"/>
  <c r="H333"/>
  <c r="H332" s="1"/>
  <c r="H331" s="1"/>
  <c r="H330" s="1"/>
  <c r="H329" s="1"/>
  <c r="H328" s="1"/>
  <c r="H662"/>
  <c r="I272" l="1"/>
  <c r="K91"/>
  <c r="J91"/>
  <c r="K238"/>
  <c r="J238"/>
  <c r="K39"/>
  <c r="J39"/>
  <c r="K175"/>
  <c r="J175"/>
  <c r="K271"/>
  <c r="J271"/>
  <c r="K205"/>
  <c r="J205"/>
  <c r="I332"/>
  <c r="J333"/>
  <c r="K333"/>
  <c r="H661"/>
  <c r="J662"/>
  <c r="K662"/>
  <c r="K282"/>
  <c r="J282"/>
  <c r="K279"/>
  <c r="J279"/>
  <c r="H594"/>
  <c r="H595"/>
  <c r="H587"/>
  <c r="I588"/>
  <c r="H588"/>
  <c r="J587" l="1"/>
  <c r="K587"/>
  <c r="J594"/>
  <c r="K594"/>
  <c r="J588"/>
  <c r="K588"/>
  <c r="J595"/>
  <c r="K595"/>
  <c r="I331"/>
  <c r="J332"/>
  <c r="K332"/>
  <c r="H660"/>
  <c r="J661"/>
  <c r="K661"/>
  <c r="H292"/>
  <c r="I670"/>
  <c r="H670"/>
  <c r="H669" s="1"/>
  <c r="H668" s="1"/>
  <c r="H456"/>
  <c r="I489"/>
  <c r="H489"/>
  <c r="H488" s="1"/>
  <c r="H487" s="1"/>
  <c r="I485"/>
  <c r="H485"/>
  <c r="H484" s="1"/>
  <c r="I482"/>
  <c r="H482"/>
  <c r="H481" s="1"/>
  <c r="K456" l="1"/>
  <c r="J456"/>
  <c r="K292"/>
  <c r="J292"/>
  <c r="I481"/>
  <c r="J482"/>
  <c r="K482"/>
  <c r="I488"/>
  <c r="J489"/>
  <c r="K489"/>
  <c r="I330"/>
  <c r="J331"/>
  <c r="K331"/>
  <c r="I484"/>
  <c r="J485"/>
  <c r="K485"/>
  <c r="I669"/>
  <c r="J670"/>
  <c r="K670"/>
  <c r="J660"/>
  <c r="K660"/>
  <c r="H480"/>
  <c r="I180"/>
  <c r="I480" l="1"/>
  <c r="J480" s="1"/>
  <c r="I668"/>
  <c r="J669"/>
  <c r="K669"/>
  <c r="I329"/>
  <c r="J330"/>
  <c r="K330"/>
  <c r="J481"/>
  <c r="K481"/>
  <c r="I179"/>
  <c r="J484"/>
  <c r="K484"/>
  <c r="I487"/>
  <c r="J488"/>
  <c r="K488"/>
  <c r="H387"/>
  <c r="I618"/>
  <c r="I615"/>
  <c r="H618"/>
  <c r="H617" s="1"/>
  <c r="H616"/>
  <c r="H600"/>
  <c r="K480" l="1"/>
  <c r="H615"/>
  <c r="H614" s="1"/>
  <c r="J616"/>
  <c r="K616"/>
  <c r="K387"/>
  <c r="J387"/>
  <c r="J600"/>
  <c r="K600"/>
  <c r="J668"/>
  <c r="K668"/>
  <c r="I614"/>
  <c r="I617"/>
  <c r="J618"/>
  <c r="K618"/>
  <c r="J487"/>
  <c r="K487"/>
  <c r="I328"/>
  <c r="J329"/>
  <c r="K329"/>
  <c r="H613"/>
  <c r="J615" l="1"/>
  <c r="K615"/>
  <c r="I613"/>
  <c r="J613" s="1"/>
  <c r="J328"/>
  <c r="K328"/>
  <c r="J614"/>
  <c r="K614"/>
  <c r="J617"/>
  <c r="K617"/>
  <c r="I551"/>
  <c r="I548"/>
  <c r="I544"/>
  <c r="I541"/>
  <c r="H541"/>
  <c r="H540" s="1"/>
  <c r="H544"/>
  <c r="H543" s="1"/>
  <c r="H548"/>
  <c r="H547" s="1"/>
  <c r="H551"/>
  <c r="H550" s="1"/>
  <c r="I432"/>
  <c r="H432"/>
  <c r="H431" s="1"/>
  <c r="I435"/>
  <c r="H435"/>
  <c r="H434" s="1"/>
  <c r="K613" l="1"/>
  <c r="I540"/>
  <c r="J541"/>
  <c r="K541"/>
  <c r="I434"/>
  <c r="J435"/>
  <c r="K435"/>
  <c r="I431"/>
  <c r="J432"/>
  <c r="K432"/>
  <c r="I543"/>
  <c r="J544"/>
  <c r="K544"/>
  <c r="I550"/>
  <c r="J551"/>
  <c r="K551"/>
  <c r="I547"/>
  <c r="J548"/>
  <c r="K548"/>
  <c r="H546"/>
  <c r="H539"/>
  <c r="H430"/>
  <c r="H411"/>
  <c r="I386"/>
  <c r="I389"/>
  <c r="H390"/>
  <c r="H386"/>
  <c r="H385" s="1"/>
  <c r="H379"/>
  <c r="I351"/>
  <c r="I354"/>
  <c r="H354"/>
  <c r="H353" s="1"/>
  <c r="H352"/>
  <c r="H341"/>
  <c r="I38"/>
  <c r="H389" l="1"/>
  <c r="H388" s="1"/>
  <c r="H384" s="1"/>
  <c r="K390"/>
  <c r="J390"/>
  <c r="H351"/>
  <c r="H350" s="1"/>
  <c r="K352"/>
  <c r="J352"/>
  <c r="K379"/>
  <c r="J379"/>
  <c r="K341"/>
  <c r="J341"/>
  <c r="I546"/>
  <c r="K546" s="1"/>
  <c r="I539"/>
  <c r="K539" s="1"/>
  <c r="I430"/>
  <c r="J430" s="1"/>
  <c r="I350"/>
  <c r="K351"/>
  <c r="I385"/>
  <c r="J386"/>
  <c r="K386"/>
  <c r="I353"/>
  <c r="J354"/>
  <c r="K354"/>
  <c r="I388"/>
  <c r="J550"/>
  <c r="K550"/>
  <c r="J431"/>
  <c r="K431"/>
  <c r="J540"/>
  <c r="K540"/>
  <c r="J539"/>
  <c r="J547"/>
  <c r="K547"/>
  <c r="J543"/>
  <c r="K543"/>
  <c r="J434"/>
  <c r="K434"/>
  <c r="H538"/>
  <c r="H349"/>
  <c r="I306"/>
  <c r="H307"/>
  <c r="I303"/>
  <c r="H304"/>
  <c r="J351" l="1"/>
  <c r="I384"/>
  <c r="J384" s="1"/>
  <c r="J546"/>
  <c r="J389"/>
  <c r="I349"/>
  <c r="K349" s="1"/>
  <c r="I538"/>
  <c r="K389"/>
  <c r="K430"/>
  <c r="H303"/>
  <c r="H302" s="1"/>
  <c r="K304"/>
  <c r="J304"/>
  <c r="H306"/>
  <c r="H305" s="1"/>
  <c r="K307"/>
  <c r="J307"/>
  <c r="I302"/>
  <c r="I305"/>
  <c r="J353"/>
  <c r="K353"/>
  <c r="J350"/>
  <c r="K350"/>
  <c r="J388"/>
  <c r="K388"/>
  <c r="J385"/>
  <c r="K385"/>
  <c r="I255"/>
  <c r="I254" s="1"/>
  <c r="H255"/>
  <c r="H254" s="1"/>
  <c r="H253" s="1"/>
  <c r="I183"/>
  <c r="H184"/>
  <c r="H181"/>
  <c r="H173"/>
  <c r="J538" l="1"/>
  <c r="I301"/>
  <c r="J303"/>
  <c r="J349"/>
  <c r="K384"/>
  <c r="K303"/>
  <c r="H301"/>
  <c r="K538"/>
  <c r="J306"/>
  <c r="K306"/>
  <c r="K173"/>
  <c r="J173"/>
  <c r="H180"/>
  <c r="H179" s="1"/>
  <c r="K181"/>
  <c r="J181"/>
  <c r="H183"/>
  <c r="H182" s="1"/>
  <c r="K184"/>
  <c r="J184"/>
  <c r="I253"/>
  <c r="K254"/>
  <c r="J254"/>
  <c r="I182"/>
  <c r="K255"/>
  <c r="J255"/>
  <c r="K302"/>
  <c r="J302"/>
  <c r="K305"/>
  <c r="J305"/>
  <c r="H113"/>
  <c r="H110"/>
  <c r="H693"/>
  <c r="H692" s="1"/>
  <c r="H691" s="1"/>
  <c r="H689"/>
  <c r="H688" s="1"/>
  <c r="H687" s="1"/>
  <c r="H685"/>
  <c r="H684" s="1"/>
  <c r="H683" s="1"/>
  <c r="H678"/>
  <c r="H677" s="1"/>
  <c r="H676" s="1"/>
  <c r="H675" s="1"/>
  <c r="H674" s="1"/>
  <c r="H673" s="1"/>
  <c r="H672" s="1"/>
  <c r="H658"/>
  <c r="H657" s="1"/>
  <c r="H656" s="1"/>
  <c r="H651"/>
  <c r="H650" s="1"/>
  <c r="H645"/>
  <c r="H644" s="1"/>
  <c r="H638"/>
  <c r="H637" s="1"/>
  <c r="H625"/>
  <c r="H624" s="1"/>
  <c r="H623" s="1"/>
  <c r="H622" s="1"/>
  <c r="H611"/>
  <c r="H610" s="1"/>
  <c r="H609" s="1"/>
  <c r="H607"/>
  <c r="H606" s="1"/>
  <c r="H603"/>
  <c r="H601"/>
  <c r="H599"/>
  <c r="H593"/>
  <c r="H592" s="1"/>
  <c r="H586"/>
  <c r="H585" s="1"/>
  <c r="H579"/>
  <c r="H578" s="1"/>
  <c r="H577" s="1"/>
  <c r="H575"/>
  <c r="H574" s="1"/>
  <c r="H573" s="1"/>
  <c r="H536"/>
  <c r="H535" s="1"/>
  <c r="H533"/>
  <c r="H532" s="1"/>
  <c r="H529"/>
  <c r="H528" s="1"/>
  <c r="H526"/>
  <c r="H525" s="1"/>
  <c r="H521"/>
  <c r="H520" s="1"/>
  <c r="H519" s="1"/>
  <c r="H512"/>
  <c r="H511" s="1"/>
  <c r="H509"/>
  <c r="H508" s="1"/>
  <c r="H505"/>
  <c r="H495"/>
  <c r="H494" s="1"/>
  <c r="H493" s="1"/>
  <c r="H492" s="1"/>
  <c r="H462"/>
  <c r="H461" s="1"/>
  <c r="H460" s="1"/>
  <c r="H458"/>
  <c r="H457" s="1"/>
  <c r="H455"/>
  <c r="H454" s="1"/>
  <c r="H448"/>
  <c r="H447" s="1"/>
  <c r="H442"/>
  <c r="H441" s="1"/>
  <c r="H424"/>
  <c r="H423" s="1"/>
  <c r="H422" s="1"/>
  <c r="H417"/>
  <c r="H416" s="1"/>
  <c r="H414"/>
  <c r="H413" s="1"/>
  <c r="H410"/>
  <c r="H404"/>
  <c r="H403" s="1"/>
  <c r="H402" s="1"/>
  <c r="H395"/>
  <c r="H394" s="1"/>
  <c r="H393" s="1"/>
  <c r="H392" s="1"/>
  <c r="H391" s="1"/>
  <c r="H382"/>
  <c r="H380"/>
  <c r="H378"/>
  <c r="H372"/>
  <c r="H371" s="1"/>
  <c r="H370" s="1"/>
  <c r="H369" s="1"/>
  <c r="H368" s="1"/>
  <c r="H364"/>
  <c r="H362"/>
  <c r="H344"/>
  <c r="H342"/>
  <c r="H340"/>
  <c r="H326"/>
  <c r="H325" s="1"/>
  <c r="H324" s="1"/>
  <c r="H323" s="1"/>
  <c r="H321"/>
  <c r="H319"/>
  <c r="H313"/>
  <c r="H312" s="1"/>
  <c r="H311" s="1"/>
  <c r="H310" s="1"/>
  <c r="H309" s="1"/>
  <c r="H299"/>
  <c r="H297"/>
  <c r="H291"/>
  <c r="H290" s="1"/>
  <c r="H289" s="1"/>
  <c r="H287"/>
  <c r="H286" s="1"/>
  <c r="H285" s="1"/>
  <c r="H277"/>
  <c r="H276" s="1"/>
  <c r="H272" s="1"/>
  <c r="H270"/>
  <c r="H269" s="1"/>
  <c r="H268" s="1"/>
  <c r="H266"/>
  <c r="H265" s="1"/>
  <c r="H264" s="1"/>
  <c r="H261"/>
  <c r="H260" s="1"/>
  <c r="H251"/>
  <c r="H250" s="1"/>
  <c r="H247"/>
  <c r="H246" s="1"/>
  <c r="H243"/>
  <c r="H242" s="1"/>
  <c r="H241" s="1"/>
  <c r="H239"/>
  <c r="H237"/>
  <c r="H233"/>
  <c r="H230" s="1"/>
  <c r="H227"/>
  <c r="H226" s="1"/>
  <c r="H225" s="1"/>
  <c r="H221"/>
  <c r="H220" s="1"/>
  <c r="H219" s="1"/>
  <c r="H218" s="1"/>
  <c r="H217" s="1"/>
  <c r="H214"/>
  <c r="H213" s="1"/>
  <c r="H212" s="1"/>
  <c r="H210"/>
  <c r="H209" s="1"/>
  <c r="H208" s="1"/>
  <c r="H204"/>
  <c r="H202"/>
  <c r="H196"/>
  <c r="H195" s="1"/>
  <c r="H194" s="1"/>
  <c r="H193" s="1"/>
  <c r="H192" s="1"/>
  <c r="H190"/>
  <c r="H189" s="1"/>
  <c r="H188" s="1"/>
  <c r="H187" s="1"/>
  <c r="H186" s="1"/>
  <c r="H176"/>
  <c r="H174"/>
  <c r="H172"/>
  <c r="H168"/>
  <c r="H167" s="1"/>
  <c r="H166" s="1"/>
  <c r="H160"/>
  <c r="H159" s="1"/>
  <c r="H158" s="1"/>
  <c r="H157" s="1"/>
  <c r="H156" s="1"/>
  <c r="H154"/>
  <c r="H153" s="1"/>
  <c r="H147"/>
  <c r="H146" s="1"/>
  <c r="H145" s="1"/>
  <c r="H143"/>
  <c r="H142" s="1"/>
  <c r="H141" s="1"/>
  <c r="H139"/>
  <c r="H138" s="1"/>
  <c r="H137" s="1"/>
  <c r="H135"/>
  <c r="H134" s="1"/>
  <c r="H133" s="1"/>
  <c r="H131"/>
  <c r="H130" s="1"/>
  <c r="H129" s="1"/>
  <c r="H127"/>
  <c r="H126" s="1"/>
  <c r="H125" s="1"/>
  <c r="H123"/>
  <c r="H121"/>
  <c r="H112"/>
  <c r="H111" s="1"/>
  <c r="H109"/>
  <c r="H108" s="1"/>
  <c r="H105"/>
  <c r="H104" s="1"/>
  <c r="H103" s="1"/>
  <c r="H102"/>
  <c r="H99"/>
  <c r="H96"/>
  <c r="H90"/>
  <c r="H89" s="1"/>
  <c r="H88" s="1"/>
  <c r="H87" s="1"/>
  <c r="H86" s="1"/>
  <c r="H76"/>
  <c r="H70"/>
  <c r="H69" s="1"/>
  <c r="H65"/>
  <c r="H64" s="1"/>
  <c r="H61"/>
  <c r="H60" s="1"/>
  <c r="H55"/>
  <c r="H54" s="1"/>
  <c r="H44"/>
  <c r="H43" s="1"/>
  <c r="H40"/>
  <c r="H38"/>
  <c r="H36"/>
  <c r="H33"/>
  <c r="H32" s="1"/>
  <c r="H27"/>
  <c r="H26" s="1"/>
  <c r="H25" s="1"/>
  <c r="H24" s="1"/>
  <c r="H23" s="1"/>
  <c r="H19"/>
  <c r="H17"/>
  <c r="H409" l="1"/>
  <c r="H401" s="1"/>
  <c r="H643"/>
  <c r="H149"/>
  <c r="H440"/>
  <c r="K301"/>
  <c r="H507"/>
  <c r="H506" s="1"/>
  <c r="H682"/>
  <c r="K183"/>
  <c r="H75"/>
  <c r="H74" s="1"/>
  <c r="J301"/>
  <c r="K180"/>
  <c r="J183"/>
  <c r="H178"/>
  <c r="J180"/>
  <c r="H101"/>
  <c r="H95" s="1"/>
  <c r="H94" s="1"/>
  <c r="K102"/>
  <c r="J102"/>
  <c r="H501"/>
  <c r="H500" s="1"/>
  <c r="K502"/>
  <c r="J502"/>
  <c r="H634"/>
  <c r="H633" s="1"/>
  <c r="H632" s="1"/>
  <c r="J635"/>
  <c r="K635"/>
  <c r="H641"/>
  <c r="H640" s="1"/>
  <c r="H636" s="1"/>
  <c r="K642"/>
  <c r="J642"/>
  <c r="K97"/>
  <c r="J97"/>
  <c r="K113"/>
  <c r="J113"/>
  <c r="H504"/>
  <c r="H503" s="1"/>
  <c r="J505"/>
  <c r="K505"/>
  <c r="H630"/>
  <c r="H629" s="1"/>
  <c r="H628" s="1"/>
  <c r="J631"/>
  <c r="K631"/>
  <c r="K110"/>
  <c r="J110"/>
  <c r="J38"/>
  <c r="K38"/>
  <c r="I178"/>
  <c r="K182"/>
  <c r="J182"/>
  <c r="K253"/>
  <c r="J253"/>
  <c r="H16"/>
  <c r="H15" s="1"/>
  <c r="H14" s="1"/>
  <c r="H13" s="1"/>
  <c r="H12" s="1"/>
  <c r="H11" s="1"/>
  <c r="J179"/>
  <c r="K179"/>
  <c r="H361"/>
  <c r="H360" s="1"/>
  <c r="H359" s="1"/>
  <c r="H358" s="1"/>
  <c r="P382"/>
  <c r="H681"/>
  <c r="H680" s="1"/>
  <c r="H296"/>
  <c r="H295" s="1"/>
  <c r="H236"/>
  <c r="H235" s="1"/>
  <c r="H245"/>
  <c r="H318"/>
  <c r="H317" s="1"/>
  <c r="H316" s="1"/>
  <c r="H315" s="1"/>
  <c r="H308" s="1"/>
  <c r="H229"/>
  <c r="H249"/>
  <c r="H259"/>
  <c r="H258" s="1"/>
  <c r="H257" s="1"/>
  <c r="H572"/>
  <c r="H571" s="1"/>
  <c r="H605"/>
  <c r="H59"/>
  <c r="H201"/>
  <c r="H200" s="1"/>
  <c r="H199" s="1"/>
  <c r="H198" s="1"/>
  <c r="H584"/>
  <c r="H583" s="1"/>
  <c r="H35"/>
  <c r="H31" s="1"/>
  <c r="H53"/>
  <c r="H107"/>
  <c r="H120"/>
  <c r="H119" s="1"/>
  <c r="H118" s="1"/>
  <c r="H171"/>
  <c r="H170" s="1"/>
  <c r="H377"/>
  <c r="H453"/>
  <c r="H518"/>
  <c r="H524"/>
  <c r="H42"/>
  <c r="H263"/>
  <c r="H339"/>
  <c r="H338" s="1"/>
  <c r="H591"/>
  <c r="H590" s="1"/>
  <c r="H598"/>
  <c r="H597" s="1"/>
  <c r="H207"/>
  <c r="H206" s="1"/>
  <c r="H63"/>
  <c r="H531"/>
  <c r="H93" l="1"/>
  <c r="H92" s="1"/>
  <c r="H30"/>
  <c r="H627"/>
  <c r="H439"/>
  <c r="H621"/>
  <c r="H620" s="1"/>
  <c r="H438"/>
  <c r="H437" s="1"/>
  <c r="H185"/>
  <c r="H499"/>
  <c r="H165"/>
  <c r="H164" s="1"/>
  <c r="H163" s="1"/>
  <c r="K178"/>
  <c r="J178"/>
  <c r="H523"/>
  <c r="H52"/>
  <c r="H337"/>
  <c r="H336" s="1"/>
  <c r="H335" s="1"/>
  <c r="H400"/>
  <c r="H399" s="1"/>
  <c r="H582"/>
  <c r="H581" s="1"/>
  <c r="H376"/>
  <c r="H375" s="1"/>
  <c r="H374" s="1"/>
  <c r="H357" s="1"/>
  <c r="H356" s="1"/>
  <c r="H294"/>
  <c r="H293" s="1"/>
  <c r="H224"/>
  <c r="H223" s="1"/>
  <c r="H498" l="1"/>
  <c r="H497" s="1"/>
  <c r="H29"/>
  <c r="H22" s="1"/>
  <c r="H216"/>
  <c r="H21" l="1"/>
  <c r="H491"/>
  <c r="H398" s="1"/>
  <c r="H397" s="1"/>
  <c r="I287"/>
  <c r="I286" l="1"/>
  <c r="K287"/>
  <c r="J287"/>
  <c r="I291"/>
  <c r="I266"/>
  <c r="I270"/>
  <c r="I265" l="1"/>
  <c r="K266"/>
  <c r="J266"/>
  <c r="I290"/>
  <c r="K291"/>
  <c r="J291"/>
  <c r="I269"/>
  <c r="I268" s="1"/>
  <c r="K270"/>
  <c r="J270"/>
  <c r="K277"/>
  <c r="J277"/>
  <c r="I285"/>
  <c r="K286"/>
  <c r="J286"/>
  <c r="K154" l="1"/>
  <c r="J154"/>
  <c r="K285"/>
  <c r="J285"/>
  <c r="K269"/>
  <c r="J269"/>
  <c r="I264"/>
  <c r="I263" s="1"/>
  <c r="K265"/>
  <c r="J265"/>
  <c r="K276"/>
  <c r="J276"/>
  <c r="I289"/>
  <c r="K290"/>
  <c r="J290"/>
  <c r="I658"/>
  <c r="I533"/>
  <c r="I536"/>
  <c r="I529"/>
  <c r="I521"/>
  <c r="I512"/>
  <c r="J509" l="1"/>
  <c r="K509"/>
  <c r="I535"/>
  <c r="J536"/>
  <c r="K536"/>
  <c r="I657"/>
  <c r="J658"/>
  <c r="K658"/>
  <c r="I511"/>
  <c r="I507" s="1"/>
  <c r="I506" s="1"/>
  <c r="J512"/>
  <c r="K512"/>
  <c r="I528"/>
  <c r="J529"/>
  <c r="K529"/>
  <c r="I532"/>
  <c r="I531" s="1"/>
  <c r="J533"/>
  <c r="K533"/>
  <c r="K289"/>
  <c r="J289"/>
  <c r="K264"/>
  <c r="J264"/>
  <c r="K153"/>
  <c r="J153"/>
  <c r="I520"/>
  <c r="J521"/>
  <c r="K521"/>
  <c r="K272"/>
  <c r="J272"/>
  <c r="K268"/>
  <c r="J268"/>
  <c r="I251"/>
  <c r="I214"/>
  <c r="I147"/>
  <c r="K139" l="1"/>
  <c r="J139"/>
  <c r="I213"/>
  <c r="K214"/>
  <c r="J214"/>
  <c r="K112"/>
  <c r="J112"/>
  <c r="I146"/>
  <c r="K147"/>
  <c r="J147"/>
  <c r="K247"/>
  <c r="J247"/>
  <c r="J531"/>
  <c r="K531"/>
  <c r="K263"/>
  <c r="J263"/>
  <c r="K149"/>
  <c r="J149"/>
  <c r="J528"/>
  <c r="K528"/>
  <c r="I656"/>
  <c r="J657"/>
  <c r="K657"/>
  <c r="J508"/>
  <c r="K508"/>
  <c r="K251"/>
  <c r="J251"/>
  <c r="I519"/>
  <c r="J520"/>
  <c r="K520"/>
  <c r="J532"/>
  <c r="K532"/>
  <c r="J511"/>
  <c r="K511"/>
  <c r="J535"/>
  <c r="K535"/>
  <c r="I250"/>
  <c r="I40"/>
  <c r="I27"/>
  <c r="J507" l="1"/>
  <c r="K507"/>
  <c r="K27"/>
  <c r="J27"/>
  <c r="K245"/>
  <c r="J245"/>
  <c r="J519"/>
  <c r="K519"/>
  <c r="K40"/>
  <c r="J40"/>
  <c r="I249"/>
  <c r="I224" s="1"/>
  <c r="K250"/>
  <c r="J250"/>
  <c r="J656"/>
  <c r="K656"/>
  <c r="I145"/>
  <c r="K146"/>
  <c r="J146"/>
  <c r="J506"/>
  <c r="K506"/>
  <c r="K138"/>
  <c r="J138"/>
  <c r="K246"/>
  <c r="J246"/>
  <c r="K111"/>
  <c r="J111"/>
  <c r="I212"/>
  <c r="K213"/>
  <c r="J213"/>
  <c r="I36"/>
  <c r="I651"/>
  <c r="I518"/>
  <c r="I693"/>
  <c r="I261"/>
  <c r="I297"/>
  <c r="I204"/>
  <c r="I70"/>
  <c r="I69" s="1"/>
  <c r="I65"/>
  <c r="I64" s="1"/>
  <c r="I61"/>
  <c r="I55"/>
  <c r="I54" s="1"/>
  <c r="I495"/>
  <c r="I105"/>
  <c r="I689"/>
  <c r="I685"/>
  <c r="I678"/>
  <c r="I645"/>
  <c r="I641"/>
  <c r="I638"/>
  <c r="I634"/>
  <c r="I630"/>
  <c r="I625"/>
  <c r="I611"/>
  <c r="I607"/>
  <c r="I603"/>
  <c r="I601"/>
  <c r="I599"/>
  <c r="I593"/>
  <c r="I586"/>
  <c r="I579"/>
  <c r="I575"/>
  <c r="I526"/>
  <c r="I462"/>
  <c r="I458"/>
  <c r="I455"/>
  <c r="I448"/>
  <c r="I442"/>
  <c r="I424"/>
  <c r="I417"/>
  <c r="I414"/>
  <c r="I411"/>
  <c r="I404"/>
  <c r="I395"/>
  <c r="I382"/>
  <c r="I380"/>
  <c r="I378"/>
  <c r="I372"/>
  <c r="I364"/>
  <c r="I362"/>
  <c r="I344"/>
  <c r="I342"/>
  <c r="I340"/>
  <c r="I339" s="1"/>
  <c r="I338" s="1"/>
  <c r="I337" s="1"/>
  <c r="I326"/>
  <c r="I321"/>
  <c r="I319"/>
  <c r="I313"/>
  <c r="I299"/>
  <c r="I221"/>
  <c r="I210"/>
  <c r="I202"/>
  <c r="I196"/>
  <c r="I190"/>
  <c r="I176"/>
  <c r="I174"/>
  <c r="I172"/>
  <c r="I168"/>
  <c r="I160"/>
  <c r="I143"/>
  <c r="I123"/>
  <c r="I120" s="1"/>
  <c r="I119" s="1"/>
  <c r="I96"/>
  <c r="I95" s="1"/>
  <c r="I94" s="1"/>
  <c r="I90"/>
  <c r="I76"/>
  <c r="I75" s="1"/>
  <c r="I44"/>
  <c r="I43" s="1"/>
  <c r="I33"/>
  <c r="I26"/>
  <c r="I19"/>
  <c r="I17"/>
  <c r="I63" l="1"/>
  <c r="I361"/>
  <c r="I360" s="1"/>
  <c r="I16"/>
  <c r="I15" s="1"/>
  <c r="K17"/>
  <c r="J17"/>
  <c r="I25"/>
  <c r="K26"/>
  <c r="J26"/>
  <c r="I89"/>
  <c r="K90"/>
  <c r="J90"/>
  <c r="K121"/>
  <c r="J121"/>
  <c r="I142"/>
  <c r="K143"/>
  <c r="J143"/>
  <c r="I167"/>
  <c r="K168"/>
  <c r="J168"/>
  <c r="I189"/>
  <c r="I188" s="1"/>
  <c r="K190"/>
  <c r="J190"/>
  <c r="I209"/>
  <c r="K210"/>
  <c r="J210"/>
  <c r="K19"/>
  <c r="J19"/>
  <c r="I32"/>
  <c r="K33"/>
  <c r="J33"/>
  <c r="K76"/>
  <c r="J76"/>
  <c r="K96"/>
  <c r="J96"/>
  <c r="K101"/>
  <c r="J101"/>
  <c r="K123"/>
  <c r="J123"/>
  <c r="K135"/>
  <c r="J135"/>
  <c r="I159"/>
  <c r="K160"/>
  <c r="J160"/>
  <c r="K172"/>
  <c r="J172"/>
  <c r="K176"/>
  <c r="J176"/>
  <c r="K202"/>
  <c r="J202"/>
  <c r="I220"/>
  <c r="K221"/>
  <c r="J221"/>
  <c r="K239"/>
  <c r="J239"/>
  <c r="I312"/>
  <c r="K313"/>
  <c r="J313"/>
  <c r="K321"/>
  <c r="J321"/>
  <c r="J340"/>
  <c r="K340"/>
  <c r="J344"/>
  <c r="K344"/>
  <c r="J364"/>
  <c r="K364"/>
  <c r="J378"/>
  <c r="K378"/>
  <c r="J382"/>
  <c r="K382"/>
  <c r="I403"/>
  <c r="I402" s="1"/>
  <c r="J404"/>
  <c r="K404"/>
  <c r="I413"/>
  <c r="J414"/>
  <c r="K414"/>
  <c r="I423"/>
  <c r="J424"/>
  <c r="K424"/>
  <c r="I447"/>
  <c r="J448"/>
  <c r="K448"/>
  <c r="I457"/>
  <c r="J458"/>
  <c r="K458"/>
  <c r="J501"/>
  <c r="K501"/>
  <c r="I525"/>
  <c r="I524" s="1"/>
  <c r="J526"/>
  <c r="K526"/>
  <c r="I578"/>
  <c r="J579"/>
  <c r="K579"/>
  <c r="I592"/>
  <c r="I591" s="1"/>
  <c r="J593"/>
  <c r="K593"/>
  <c r="J601"/>
  <c r="K601"/>
  <c r="I606"/>
  <c r="I605" s="1"/>
  <c r="J607"/>
  <c r="K607"/>
  <c r="I624"/>
  <c r="J625"/>
  <c r="K625"/>
  <c r="I633"/>
  <c r="J634"/>
  <c r="K634"/>
  <c r="I640"/>
  <c r="J641"/>
  <c r="K641"/>
  <c r="I677"/>
  <c r="K678"/>
  <c r="J678"/>
  <c r="I688"/>
  <c r="K689"/>
  <c r="J689"/>
  <c r="I494"/>
  <c r="J495"/>
  <c r="K495"/>
  <c r="I60"/>
  <c r="I59" s="1"/>
  <c r="K61"/>
  <c r="J61"/>
  <c r="K70"/>
  <c r="J70"/>
  <c r="K204"/>
  <c r="J204"/>
  <c r="K233"/>
  <c r="J233"/>
  <c r="I260"/>
  <c r="I259" s="1"/>
  <c r="K261"/>
  <c r="J261"/>
  <c r="J518"/>
  <c r="K518"/>
  <c r="K36"/>
  <c r="J36"/>
  <c r="K243"/>
  <c r="J243"/>
  <c r="K137"/>
  <c r="J137"/>
  <c r="K249"/>
  <c r="J249"/>
  <c r="K44"/>
  <c r="J44"/>
  <c r="K99"/>
  <c r="J99"/>
  <c r="K131"/>
  <c r="J131"/>
  <c r="K174"/>
  <c r="J174"/>
  <c r="I195"/>
  <c r="K196"/>
  <c r="J196"/>
  <c r="K237"/>
  <c r="J237"/>
  <c r="K299"/>
  <c r="J299"/>
  <c r="K319"/>
  <c r="J319"/>
  <c r="I325"/>
  <c r="J326"/>
  <c r="K326"/>
  <c r="J342"/>
  <c r="K342"/>
  <c r="J362"/>
  <c r="K362"/>
  <c r="I371"/>
  <c r="J372"/>
  <c r="K372"/>
  <c r="J380"/>
  <c r="K380"/>
  <c r="I394"/>
  <c r="J395"/>
  <c r="K395"/>
  <c r="I410"/>
  <c r="J411"/>
  <c r="K411"/>
  <c r="I416"/>
  <c r="J417"/>
  <c r="K417"/>
  <c r="I441"/>
  <c r="J442"/>
  <c r="K442"/>
  <c r="I454"/>
  <c r="I453" s="1"/>
  <c r="J455"/>
  <c r="K455"/>
  <c r="I461"/>
  <c r="J462"/>
  <c r="K462"/>
  <c r="J504"/>
  <c r="K504"/>
  <c r="I574"/>
  <c r="J575"/>
  <c r="K575"/>
  <c r="I585"/>
  <c r="J586"/>
  <c r="K586"/>
  <c r="J599"/>
  <c r="K599"/>
  <c r="J603"/>
  <c r="K603"/>
  <c r="I610"/>
  <c r="J611"/>
  <c r="K611"/>
  <c r="I629"/>
  <c r="J630"/>
  <c r="K630"/>
  <c r="I637"/>
  <c r="J638"/>
  <c r="K638"/>
  <c r="I644"/>
  <c r="J645"/>
  <c r="K645"/>
  <c r="I684"/>
  <c r="I683" s="1"/>
  <c r="J685"/>
  <c r="K685"/>
  <c r="I104"/>
  <c r="K105"/>
  <c r="J105"/>
  <c r="K55"/>
  <c r="J55"/>
  <c r="K65"/>
  <c r="J65"/>
  <c r="K127"/>
  <c r="J127"/>
  <c r="K227"/>
  <c r="J227"/>
  <c r="K297"/>
  <c r="J297"/>
  <c r="I692"/>
  <c r="K693"/>
  <c r="J693"/>
  <c r="I650"/>
  <c r="J651"/>
  <c r="K651"/>
  <c r="K109"/>
  <c r="J109"/>
  <c r="K212"/>
  <c r="J212"/>
  <c r="K145"/>
  <c r="J145"/>
  <c r="I296"/>
  <c r="I171"/>
  <c r="I53"/>
  <c r="I584"/>
  <c r="I598"/>
  <c r="I42"/>
  <c r="I318"/>
  <c r="I201"/>
  <c r="I377"/>
  <c r="I35"/>
  <c r="I643" l="1"/>
  <c r="I440"/>
  <c r="K440" s="1"/>
  <c r="I31"/>
  <c r="I30" s="1"/>
  <c r="I409"/>
  <c r="K409" s="1"/>
  <c r="I636"/>
  <c r="K636" s="1"/>
  <c r="J188"/>
  <c r="K188"/>
  <c r="K499"/>
  <c r="K120"/>
  <c r="J120"/>
  <c r="I317"/>
  <c r="K318"/>
  <c r="J318"/>
  <c r="I597"/>
  <c r="J598"/>
  <c r="K598"/>
  <c r="K53"/>
  <c r="J53"/>
  <c r="K229"/>
  <c r="J229"/>
  <c r="I295"/>
  <c r="K296"/>
  <c r="J296"/>
  <c r="K108"/>
  <c r="J108"/>
  <c r="I691"/>
  <c r="K692"/>
  <c r="J692"/>
  <c r="K126"/>
  <c r="J126"/>
  <c r="K54"/>
  <c r="J54"/>
  <c r="K684"/>
  <c r="J684"/>
  <c r="I609"/>
  <c r="J610"/>
  <c r="K610"/>
  <c r="I573"/>
  <c r="J574"/>
  <c r="K574"/>
  <c r="I460"/>
  <c r="J461"/>
  <c r="K461"/>
  <c r="J410"/>
  <c r="K410"/>
  <c r="I187"/>
  <c r="J453"/>
  <c r="K453"/>
  <c r="I590"/>
  <c r="J591"/>
  <c r="K591"/>
  <c r="J339"/>
  <c r="K339"/>
  <c r="I200"/>
  <c r="K201"/>
  <c r="J201"/>
  <c r="K95"/>
  <c r="J95"/>
  <c r="K236"/>
  <c r="J236"/>
  <c r="I583"/>
  <c r="J584"/>
  <c r="K584"/>
  <c r="K59"/>
  <c r="J59"/>
  <c r="I170"/>
  <c r="K171"/>
  <c r="J171"/>
  <c r="I523"/>
  <c r="I498" s="1"/>
  <c r="I497" s="1"/>
  <c r="J524"/>
  <c r="K524"/>
  <c r="J605"/>
  <c r="K605"/>
  <c r="I258"/>
  <c r="K259"/>
  <c r="J259"/>
  <c r="K15"/>
  <c r="J15"/>
  <c r="J650"/>
  <c r="K650"/>
  <c r="K226"/>
  <c r="J226"/>
  <c r="K64"/>
  <c r="J64"/>
  <c r="I103"/>
  <c r="I93" s="1"/>
  <c r="K104"/>
  <c r="J104"/>
  <c r="J644"/>
  <c r="K644"/>
  <c r="I628"/>
  <c r="J629"/>
  <c r="K629"/>
  <c r="J585"/>
  <c r="K585"/>
  <c r="J503"/>
  <c r="K503"/>
  <c r="J454"/>
  <c r="K454"/>
  <c r="J416"/>
  <c r="K416"/>
  <c r="I393"/>
  <c r="J394"/>
  <c r="K394"/>
  <c r="I324"/>
  <c r="J325"/>
  <c r="K325"/>
  <c r="K130"/>
  <c r="J130"/>
  <c r="K242"/>
  <c r="J242"/>
  <c r="K230"/>
  <c r="J230"/>
  <c r="K60"/>
  <c r="J60"/>
  <c r="I687"/>
  <c r="K688"/>
  <c r="J688"/>
  <c r="J640"/>
  <c r="K640"/>
  <c r="I623"/>
  <c r="J624"/>
  <c r="K624"/>
  <c r="J592"/>
  <c r="K592"/>
  <c r="J525"/>
  <c r="K525"/>
  <c r="J457"/>
  <c r="K457"/>
  <c r="I422"/>
  <c r="J423"/>
  <c r="K423"/>
  <c r="J403"/>
  <c r="K403"/>
  <c r="I219"/>
  <c r="K220"/>
  <c r="J220"/>
  <c r="I158"/>
  <c r="K159"/>
  <c r="J159"/>
  <c r="I74"/>
  <c r="I52" s="1"/>
  <c r="K75"/>
  <c r="J75"/>
  <c r="I208"/>
  <c r="K209"/>
  <c r="J209"/>
  <c r="I166"/>
  <c r="K167"/>
  <c r="J167"/>
  <c r="I88"/>
  <c r="K89"/>
  <c r="J89"/>
  <c r="K16"/>
  <c r="J16"/>
  <c r="K35"/>
  <c r="J35"/>
  <c r="I376"/>
  <c r="J377"/>
  <c r="K377"/>
  <c r="K42"/>
  <c r="J42"/>
  <c r="K63"/>
  <c r="J63"/>
  <c r="I359"/>
  <c r="J360"/>
  <c r="K360"/>
  <c r="J361"/>
  <c r="K361"/>
  <c r="J637"/>
  <c r="K637"/>
  <c r="J441"/>
  <c r="K441"/>
  <c r="I370"/>
  <c r="J371"/>
  <c r="K371"/>
  <c r="I194"/>
  <c r="K195"/>
  <c r="J195"/>
  <c r="K43"/>
  <c r="J43"/>
  <c r="K260"/>
  <c r="J260"/>
  <c r="K69"/>
  <c r="J69"/>
  <c r="I493"/>
  <c r="J494"/>
  <c r="K494"/>
  <c r="I676"/>
  <c r="J677"/>
  <c r="K677"/>
  <c r="I632"/>
  <c r="J633"/>
  <c r="K633"/>
  <c r="J606"/>
  <c r="K606"/>
  <c r="I577"/>
  <c r="J578"/>
  <c r="K578"/>
  <c r="J500"/>
  <c r="K500"/>
  <c r="J447"/>
  <c r="K447"/>
  <c r="J413"/>
  <c r="K413"/>
  <c r="I311"/>
  <c r="K312"/>
  <c r="J312"/>
  <c r="K134"/>
  <c r="J134"/>
  <c r="K32"/>
  <c r="J32"/>
  <c r="K189"/>
  <c r="J189"/>
  <c r="I141"/>
  <c r="I118" s="1"/>
  <c r="K142"/>
  <c r="J142"/>
  <c r="I24"/>
  <c r="K25"/>
  <c r="J25"/>
  <c r="I14"/>
  <c r="I13" s="1"/>
  <c r="I12" s="1"/>
  <c r="I627" l="1"/>
  <c r="J440"/>
  <c r="I439"/>
  <c r="I438" s="1"/>
  <c r="J438" s="1"/>
  <c r="I401"/>
  <c r="J499"/>
  <c r="I29"/>
  <c r="J409"/>
  <c r="I682"/>
  <c r="K498"/>
  <c r="I92"/>
  <c r="J636"/>
  <c r="J187"/>
  <c r="K187"/>
  <c r="I186"/>
  <c r="I582"/>
  <c r="J582" s="1"/>
  <c r="K30"/>
  <c r="J30"/>
  <c r="K141"/>
  <c r="J141"/>
  <c r="I310"/>
  <c r="K311"/>
  <c r="J311"/>
  <c r="J632"/>
  <c r="K632"/>
  <c r="I492"/>
  <c r="J493"/>
  <c r="K493"/>
  <c r="I369"/>
  <c r="J370"/>
  <c r="K370"/>
  <c r="I375"/>
  <c r="J376"/>
  <c r="K376"/>
  <c r="K683"/>
  <c r="J683"/>
  <c r="K52"/>
  <c r="J52"/>
  <c r="K14"/>
  <c r="J14"/>
  <c r="I336"/>
  <c r="J338"/>
  <c r="K338"/>
  <c r="I23"/>
  <c r="K24"/>
  <c r="J24"/>
  <c r="K133"/>
  <c r="J133"/>
  <c r="J577"/>
  <c r="K577"/>
  <c r="I572"/>
  <c r="I675"/>
  <c r="J676"/>
  <c r="K676"/>
  <c r="I193"/>
  <c r="K194"/>
  <c r="J194"/>
  <c r="I358"/>
  <c r="J359"/>
  <c r="K359"/>
  <c r="K31"/>
  <c r="J31"/>
  <c r="I87"/>
  <c r="K88"/>
  <c r="J88"/>
  <c r="K208"/>
  <c r="J208"/>
  <c r="I207"/>
  <c r="I157"/>
  <c r="K158"/>
  <c r="J158"/>
  <c r="J402"/>
  <c r="K402"/>
  <c r="I622"/>
  <c r="J623"/>
  <c r="K623"/>
  <c r="K241"/>
  <c r="J241"/>
  <c r="I323"/>
  <c r="J324"/>
  <c r="K324"/>
  <c r="J628"/>
  <c r="K628"/>
  <c r="K103"/>
  <c r="J103"/>
  <c r="I257"/>
  <c r="I223" s="1"/>
  <c r="K258"/>
  <c r="J258"/>
  <c r="I165"/>
  <c r="K170"/>
  <c r="J170"/>
  <c r="K235"/>
  <c r="J235"/>
  <c r="I199"/>
  <c r="K200"/>
  <c r="J200"/>
  <c r="J573"/>
  <c r="K573"/>
  <c r="K125"/>
  <c r="J125"/>
  <c r="K107"/>
  <c r="J107"/>
  <c r="J597"/>
  <c r="K597"/>
  <c r="K119"/>
  <c r="J119"/>
  <c r="K224"/>
  <c r="J224"/>
  <c r="K166"/>
  <c r="J166"/>
  <c r="K74"/>
  <c r="J74"/>
  <c r="I218"/>
  <c r="K219"/>
  <c r="J219"/>
  <c r="J422"/>
  <c r="K422"/>
  <c r="J687"/>
  <c r="K687"/>
  <c r="K129"/>
  <c r="J129"/>
  <c r="I392"/>
  <c r="J393"/>
  <c r="K393"/>
  <c r="J643"/>
  <c r="K643"/>
  <c r="K225"/>
  <c r="J225"/>
  <c r="J523"/>
  <c r="K523"/>
  <c r="J583"/>
  <c r="K583"/>
  <c r="K94"/>
  <c r="J94"/>
  <c r="J590"/>
  <c r="K590"/>
  <c r="J460"/>
  <c r="K460"/>
  <c r="J609"/>
  <c r="K609"/>
  <c r="J691"/>
  <c r="K691"/>
  <c r="I294"/>
  <c r="K295"/>
  <c r="J295"/>
  <c r="I316"/>
  <c r="K317"/>
  <c r="J317"/>
  <c r="J498" l="1"/>
  <c r="I437"/>
  <c r="K437" s="1"/>
  <c r="J497"/>
  <c r="K439"/>
  <c r="K438"/>
  <c r="J439"/>
  <c r="I581"/>
  <c r="K581" s="1"/>
  <c r="K582"/>
  <c r="K186"/>
  <c r="J186"/>
  <c r="J627"/>
  <c r="K627"/>
  <c r="I621"/>
  <c r="I391"/>
  <c r="J392"/>
  <c r="K392"/>
  <c r="I335"/>
  <c r="J336"/>
  <c r="K336"/>
  <c r="K316"/>
  <c r="J316"/>
  <c r="I315"/>
  <c r="K93"/>
  <c r="J93"/>
  <c r="I217"/>
  <c r="K218"/>
  <c r="J218"/>
  <c r="J437"/>
  <c r="K118"/>
  <c r="J118"/>
  <c r="I198"/>
  <c r="K199"/>
  <c r="J199"/>
  <c r="K257"/>
  <c r="J257"/>
  <c r="J622"/>
  <c r="K622"/>
  <c r="I206"/>
  <c r="K207"/>
  <c r="J207"/>
  <c r="J358"/>
  <c r="K358"/>
  <c r="I674"/>
  <c r="K675"/>
  <c r="J675"/>
  <c r="K23"/>
  <c r="J23"/>
  <c r="K13"/>
  <c r="J13"/>
  <c r="J375"/>
  <c r="K375"/>
  <c r="I374"/>
  <c r="J492"/>
  <c r="K492"/>
  <c r="I491"/>
  <c r="K29"/>
  <c r="J29"/>
  <c r="K294"/>
  <c r="J294"/>
  <c r="I293"/>
  <c r="K223"/>
  <c r="J223"/>
  <c r="J401"/>
  <c r="K401"/>
  <c r="I400"/>
  <c r="K165"/>
  <c r="J165"/>
  <c r="I164"/>
  <c r="J323"/>
  <c r="K323"/>
  <c r="I156"/>
  <c r="K157"/>
  <c r="J157"/>
  <c r="I86"/>
  <c r="K87"/>
  <c r="J87"/>
  <c r="I192"/>
  <c r="K193"/>
  <c r="J193"/>
  <c r="I571"/>
  <c r="J572"/>
  <c r="K572"/>
  <c r="J337"/>
  <c r="K337"/>
  <c r="I681"/>
  <c r="J682"/>
  <c r="K682"/>
  <c r="I368"/>
  <c r="J369"/>
  <c r="K369"/>
  <c r="I309"/>
  <c r="K310"/>
  <c r="J310"/>
  <c r="J581" l="1"/>
  <c r="K497"/>
  <c r="I185"/>
  <c r="J185" s="1"/>
  <c r="J553"/>
  <c r="K553"/>
  <c r="K309"/>
  <c r="J309"/>
  <c r="I680"/>
  <c r="K681"/>
  <c r="J681"/>
  <c r="K156"/>
  <c r="J156"/>
  <c r="K293"/>
  <c r="J293"/>
  <c r="J368"/>
  <c r="K368"/>
  <c r="J571"/>
  <c r="K571"/>
  <c r="K86"/>
  <c r="J86"/>
  <c r="I163"/>
  <c r="K164"/>
  <c r="J164"/>
  <c r="I399"/>
  <c r="J400"/>
  <c r="K400"/>
  <c r="I357"/>
  <c r="J374"/>
  <c r="K374"/>
  <c r="I673"/>
  <c r="J674"/>
  <c r="K674"/>
  <c r="K198"/>
  <c r="J198"/>
  <c r="K92"/>
  <c r="J92"/>
  <c r="J335"/>
  <c r="K335"/>
  <c r="I620"/>
  <c r="J621"/>
  <c r="K621"/>
  <c r="I22"/>
  <c r="K192"/>
  <c r="J192"/>
  <c r="J491"/>
  <c r="K491"/>
  <c r="I11"/>
  <c r="K12"/>
  <c r="J12"/>
  <c r="K206"/>
  <c r="J206"/>
  <c r="K217"/>
  <c r="J217"/>
  <c r="I216"/>
  <c r="I308"/>
  <c r="K315"/>
  <c r="J315"/>
  <c r="J391"/>
  <c r="K391"/>
  <c r="H700"/>
  <c r="K185" l="1"/>
  <c r="I21"/>
  <c r="K308"/>
  <c r="J308"/>
  <c r="J11"/>
  <c r="K11"/>
  <c r="J620"/>
  <c r="K620"/>
  <c r="K216"/>
  <c r="J216"/>
  <c r="K22"/>
  <c r="J22"/>
  <c r="I672"/>
  <c r="J673"/>
  <c r="K673"/>
  <c r="J399"/>
  <c r="K399"/>
  <c r="I398"/>
  <c r="J680"/>
  <c r="K680"/>
  <c r="I356"/>
  <c r="J357"/>
  <c r="K357"/>
  <c r="K163"/>
  <c r="J163"/>
  <c r="J356" l="1"/>
  <c r="K356"/>
  <c r="I397"/>
  <c r="I700" s="1"/>
  <c r="J398"/>
  <c r="K398"/>
  <c r="K21"/>
  <c r="J21"/>
  <c r="J672"/>
  <c r="K672"/>
  <c r="J397" l="1"/>
  <c r="K397"/>
  <c r="J700"/>
  <c r="K700"/>
</calcChain>
</file>

<file path=xl/comments1.xml><?xml version="1.0" encoding="utf-8"?>
<comments xmlns="http://schemas.openxmlformats.org/spreadsheetml/2006/main">
  <authors>
    <author>пользователь</author>
  </authors>
  <commentList>
    <comment ref="G333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  <comment ref="G685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<sst xmlns="http://schemas.openxmlformats.org/spreadsheetml/2006/main" count="3587" uniqueCount="404">
  <si>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</si>
  <si>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</si>
  <si>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</si>
  <si>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</si>
  <si>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</si>
  <si>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</si>
  <si>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</si>
  <si>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</si>
  <si>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</si>
  <si>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</si>
  <si>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</si>
  <si>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</si>
  <si>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</si>
  <si>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</si>
  <si>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</si>
  <si>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</si>
  <si>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</si>
  <si>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</si>
  <si>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</si>
  <si>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</si>
  <si>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</si>
  <si>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</si>
  <si>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</si>
  <si>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</si>
  <si>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</si>
  <si>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</si>
  <si>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</si>
  <si>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</si>
  <si>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</si>
  <si>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</si>
  <si>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</si>
  <si>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</si>
  <si>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</si>
  <si>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</si>
  <si>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</si>
  <si>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</si>
  <si>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</si>
  <si>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</si>
  <si>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</si>
  <si>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</si>
  <si>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</si>
  <si>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</si>
  <si>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</si>
  <si>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</si>
  <si>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</si>
  <si>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</si>
  <si>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</si>
  <si>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</si>
  <si>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</si>
  <si>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</si>
  <si>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</si>
  <si>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</si>
  <si>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</si>
  <si>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</si>
  <si>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</si>
  <si>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</si>
  <si>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</si>
  <si>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</si>
  <si>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</si>
  <si>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</si>
  <si>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</si>
  <si>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</si>
  <si>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</si>
  <si>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</si>
  <si>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</si>
  <si>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</si>
  <si>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</si>
  <si>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</si>
  <si>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</si>
  <si>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</si>
  <si>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</si>
  <si>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</si>
  <si>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</si>
  <si>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</si>
  <si>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</si>
  <si>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</si>
  <si>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</si>
  <si>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</si>
  <si>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</si>
  <si>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</si>
  <si>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</si>
  <si>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</si>
  <si>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</si>
  <si>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</si>
  <si>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</si>
  <si>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</si>
  <si>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</si>
  <si>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Организация уличного освещения</t>
  </si>
  <si>
    <t>Расходы на обеспечение деятельности(оказание услуг) бюджетных учреждений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</si>
  <si>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</si>
  <si>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</si>
  <si>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</si>
  <si>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</si>
  <si>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</si>
  <si>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</si>
  <si>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</si>
  <si>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</si>
  <si>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</si>
  <si>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</si>
  <si>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</si>
  <si>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</si>
  <si>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</si>
  <si>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</si>
  <si>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</si>
  <si>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</si>
  <si>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</si>
  <si>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</si>
  <si>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</si>
  <si>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</si>
  <si>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 xml:space="preserve">Выполнение межевых, геодезических и кадастровых работ  (земельные участки) 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</si>
  <si>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</si>
  <si>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</si>
  <si>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</si>
  <si>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</si>
  <si>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>20010</t>
  </si>
  <si>
    <t>Основное мероприятие "Доплата к пенсии за муниципальный стаж"</t>
  </si>
  <si>
    <t>77В00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</si>
  <si>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</si>
  <si>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</si>
  <si>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</si>
  <si>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</si>
  <si>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</si>
  <si>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</si>
  <si>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</si>
  <si>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</si>
  <si>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Организация питания обучающихся</t>
  </si>
  <si>
    <t>00591</t>
  </si>
  <si>
    <t>00592</t>
  </si>
  <si>
    <t>Основное мероприятие "Реализация полномочий в сфере молодёжной политики"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</si>
  <si>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</si>
  <si>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</si>
  <si>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</si>
  <si>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</si>
  <si>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</si>
  <si>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</si>
  <si>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</si>
  <si>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</si>
  <si>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</si>
  <si>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Основное мероприятие "Выполнение межевых, геодезических и кадастровых работ  (земельные участки)"</t>
  </si>
  <si>
    <t>Ц</t>
  </si>
  <si>
    <t>ц1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</si>
  <si>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</si>
  <si>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</si>
  <si>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</si>
  <si>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</si>
  <si>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</si>
  <si>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Сельское хозяйство и рыболовство</t>
  </si>
  <si>
    <t>Внепрограммные мероприятия</t>
  </si>
  <si>
    <t>99990</t>
  </si>
  <si>
    <t>L0200</t>
  </si>
  <si>
    <t>Социальные выплаты гражданам, кроме публичных нормативных социальных выплат</t>
  </si>
  <si>
    <t>320</t>
  </si>
  <si>
    <t>S7200</t>
  </si>
  <si>
    <t>Програм- мная статья</t>
  </si>
  <si>
    <t>направ- 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</si>
  <si>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</si>
  <si>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</si>
  <si>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</si>
  <si>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"Текущий ремонт помещений"</t>
  </si>
  <si>
    <t>Текущий ремонт помещений</t>
  </si>
  <si>
    <t>Выявление, техническая паспортизация и принятие в казну бесхозяйных объектов</t>
  </si>
  <si>
    <t>Основное мероприятие "Выявление, техническая паспортизация и принятие в казну бесхозяйных объектов"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</si>
  <si>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</si>
  <si>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</si>
  <si>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</si>
  <si>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</si>
  <si>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</si>
  <si>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Исполнение переданных государственных  полномочий по исполнению функций  государственного управления охраной труда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</si>
  <si>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</si>
  <si>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</si>
  <si>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Проведение текущего и капитального ремонта муниципального имущества</t>
  </si>
  <si>
    <t>Основное мероприятие "Проведение текущего и капитального ремонта муниципального имущества"</t>
  </si>
  <si>
    <t>Замена светильников уличного освещения</t>
  </si>
  <si>
    <t>Основное мероприятие "Замена светильников уличного освещения"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</si>
  <si>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</si>
  <si>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</si>
  <si>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</si>
  <si>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</si>
  <si>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</si>
  <si>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культурной направленности</t>
  </si>
  <si>
    <t>Реализация дополнительных общеразвивающих и предпрофессиональных программ спортивной направленности</t>
  </si>
  <si>
    <t>69102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</si>
  <si>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</si>
  <si>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</si>
  <si>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</si>
  <si>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</si>
  <si>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</si>
  <si>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Поездки в бассейн и ледовый дворец г. Вольск</t>
  </si>
  <si>
    <t>Основное мероприятие "Поездки в бассейн и ледовый дворец г. Вольск"</t>
  </si>
  <si>
    <t>7Г000</t>
  </si>
  <si>
    <t>тыс. рублей</t>
  </si>
  <si>
    <t>Капитальный ремонт учреждений дополнительного образования</t>
  </si>
  <si>
    <t>Обеспечение повышения оплаты труда некоторых категорий работников муниципальных учреждений</t>
  </si>
  <si>
    <t>S2300</t>
  </si>
  <si>
    <t>Основное мероприятие "Обеспечение повышения оплаты труда некоторых категорий работников муниципальных учреждений"</t>
  </si>
  <si>
    <t>Осуществление расходов за счет иных межбюджетных трасфертов стимулирующего (поощрительного) характера</t>
  </si>
  <si>
    <t>78А00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</si>
  <si>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</si>
  <si>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</si>
  <si>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Основное мероприятие "Организация конкурса "Мой дом, мой двор""</t>
  </si>
  <si>
    <t>Организация конкурса "Мой дом, мой двор"</t>
  </si>
  <si>
    <t xml:space="preserve">Обеспечение жильем молодых семей в рамках целевой программы "Жилище" 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</si>
  <si>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</si>
  <si>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</si>
  <si>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 xml:space="preserve">Снос расселенного многоквартирного дома, признанного аварийным </t>
  </si>
  <si>
    <t>Основное мероприятие "Снос расселенного многоквартирного дома, признанного аварийным "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</si>
  <si>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</si>
  <si>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>Основное мероприятие "Межевание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недвижимости"</t>
  </si>
  <si>
    <t>Благоустройство пешеходных дорог, тротуаров, аллей, проездов</t>
  </si>
  <si>
    <t>Основное мероприятие "Благоустройство пешеходных дорог, тротуаров, аллей, проездов"</t>
  </si>
  <si>
    <t>Благоустройство общественных территорий центральной части города</t>
  </si>
  <si>
    <t>Основное мероприятие "Благоустройство общественных территорий центральной части города"</t>
  </si>
  <si>
    <t>69101</t>
  </si>
  <si>
    <t>69100</t>
  </si>
  <si>
    <t>Укрепление материально-технической базы учреждений дополнительного образования</t>
  </si>
  <si>
    <t>Основное мероприятие "Реализация дополнительных общеразвивающих и предпрофессиональных программ"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</si>
  <si>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</si>
  <si>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 культурной направленности</t>
  </si>
  <si>
    <t>Укрепление материально-технической базы учреждений дополнительного образования спортивной направленности</t>
  </si>
  <si>
    <t>Капитальный ремонт учреждений дополнительного образования культурной направленности</t>
  </si>
  <si>
    <t>Основное мероприятие "Капитальный ремонт учреждений дополнительного образования"</t>
  </si>
  <si>
    <t>Условно утверждаемые расходы</t>
  </si>
  <si>
    <t>Ремонт муниципального имущества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</si>
  <si>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</si>
  <si>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</si>
  <si>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</si>
  <si>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</si>
  <si>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</si>
  <si>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</si>
  <si>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7Г008</t>
  </si>
  <si>
    <t>S2110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</si>
  <si>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</si>
  <si>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</si>
  <si>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</si>
  <si>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</si>
  <si>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культурной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</si>
  <si>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</si>
  <si>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культурной направленности) за счет средств местного бюджета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</si>
  <si>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</si>
  <si>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S2500</t>
  </si>
  <si>
    <t>S2501</t>
  </si>
  <si>
    <t>S2502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</si>
  <si>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</si>
  <si>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7Г0F2</t>
  </si>
  <si>
    <t>Поддержка  муниципальных программ формирования современной городской среды</t>
  </si>
  <si>
    <t xml:space="preserve">Основное мероприятие "Поддержка  муниципальных программ формирования современной городской среды" </t>
  </si>
  <si>
    <t>7Г009</t>
  </si>
  <si>
    <t>Строительный контроль по благоустройству дворовых и общественных территорий</t>
  </si>
  <si>
    <t>Основное мероприятие "Строительный контроль по благоустройству дворовых и общественных территорий"</t>
  </si>
  <si>
    <t>1. Собрание депутатов муниципального образования города  Шиханы Саратовской области:</t>
  </si>
  <si>
    <t>2. администрация муниципального образования города Шиханы Саратовской области:</t>
  </si>
  <si>
    <t>3. финансовое управление администрации муниципального образования города Шиханы Саратовской области:</t>
  </si>
  <si>
    <t>4. Муниципальное казенное учреждение "Управление образования, культуры и спорта" муниципального образования города Шиханы Саратовской области:</t>
  </si>
  <si>
    <t>Основное мероприятие "Содержание и обеспечение деятельности МКУ "УПРАВЛЕНИЕ ПО ДЕЛАМ ГО И ЧС""</t>
  </si>
  <si>
    <t>Содержание и обеспечение деятельности МКУ «УПРАВЛЕНИЕ ПО ДЕЛАМ ГО И ЧС"</t>
  </si>
  <si>
    <t>Основное мероприятие "Обеспечение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</si>
  <si>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</t>
  </si>
  <si>
    <t>Основное мероприятие "Обеспечение функционирования МКУ «УГХ»"</t>
  </si>
  <si>
    <t>Обеспечение функционирования МКУ «УГХ»</t>
  </si>
  <si>
    <t>Основное мероприятие "Обеспечение жилыми помещениями молодых семей, проживающих на территории муниципального образования города Шиханы"</t>
  </si>
  <si>
    <t xml:space="preserve">Основное мероприятие "Благоустройство территории муниципального образования города Шиханы" </t>
  </si>
  <si>
    <t>Благоустройство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</si>
  <si>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</si>
  <si>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Участие творческих коллективов муниципального образования города Шиханы в областных мероприятиях, конкурсах, фестивалях</t>
  </si>
  <si>
    <t>Основное мероприятие "Функционирование МКУ «Управление образования, культуры и спорта»"</t>
  </si>
  <si>
    <t>Функционирование МКУ «Управление образования, культуры и спорта»</t>
  </si>
  <si>
    <t>Основное мероприятие "Участие творческих коллективов муниципального образования города Шиханы в областных мероприятиях, конкурсах, фестивалях"</t>
  </si>
  <si>
    <t>Расходы на обеспечение деятельности главы муниципального образования город Шиханы и заместителей</t>
  </si>
  <si>
    <t>служебка</t>
  </si>
  <si>
    <t>Проведение дератизационных мероприятий</t>
  </si>
  <si>
    <t>Основное мероприятие "Проведение дератизационных мероприятий"</t>
  </si>
  <si>
    <t>72300</t>
  </si>
  <si>
    <t>72301</t>
  </si>
  <si>
    <t>72302</t>
  </si>
  <si>
    <t>S2301</t>
  </si>
  <si>
    <t>S2302</t>
  </si>
  <si>
    <t>Обеспечение повышения оплаты труда некоторых категорий работников муниципальных учреждений дополнительного образования культурной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</si>
  <si>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спортивной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</si>
  <si>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культурной направленности за счет средств местного бюджета</t>
  </si>
  <si>
    <t>Обеспечение повышения оплаты труда некоторых категорий работников муниципальных учреждений дополнительного образования спортивной направленности за счет средств местного бюджета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</si>
  <si>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</si>
  <si>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</si>
  <si>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</si>
  <si>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</si>
  <si>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</si>
  <si>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</si>
  <si>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Проведение мероприятий по отлову и содержанию животных без владельцев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</si>
  <si>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</si>
  <si>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Финансовое обеспечение образовательной деятельности муниципальных дошкольных образовательных организаций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</si>
  <si>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</si>
  <si>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</si>
  <si>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</si>
  <si>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</si>
  <si>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</si>
  <si>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U1130</t>
  </si>
  <si>
    <t>Основное мероприятие "Обеспечение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проекта)"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</si>
  <si>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</si>
  <si>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за счет средств местного бюджета</t>
  </si>
  <si>
    <t>S1130</t>
  </si>
  <si>
    <t>772E1</t>
  </si>
  <si>
    <t xml:space="preserve">Основное мероприятие "Обновление материально-технической базы для формирования у обучающихся современных технологических и гуманитарных навыков" 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</si>
  <si>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</si>
  <si>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>780A3</t>
  </si>
  <si>
    <t>54530</t>
  </si>
  <si>
    <t>Основное мероприятие "Создание виртуальных концертных залов"</t>
  </si>
  <si>
    <t>Создание виртуальных концертных залов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</si>
  <si>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</si>
  <si>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муниципальном образовании города Шиханы</t>
  </si>
  <si>
    <t>Развитие экономики, поддержка предпринимательства  и управление муниципальным имуществом муниципального образования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</si>
  <si>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</si>
  <si>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</si>
  <si>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</si>
  <si>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Обеспечение населения доступным жильем и   жилищно-коммунальными услугами, благоустройство территории муниципального образования города Шиханы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</si>
  <si>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</si>
  <si>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>Основное мероприятие "Энергосбережение и повышение энергетической эффективности на территории муниципального образования города Шиханы"</t>
  </si>
  <si>
    <t>Энергосбережение и повышение энергетической эффективности на территории муниципального образования города Шиханы</t>
  </si>
  <si>
    <t xml:space="preserve">Формирование комфортной городской среды на территории муниципального образования города Шиханы </t>
  </si>
  <si>
    <t>Развитие культуры и средств массовой информации в муниципальном образовании города Шиханы</t>
  </si>
  <si>
    <t>Развитие образования в муниципальном образовании города Шиханы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</si>
  <si>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</si>
  <si>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</si>
  <si>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 xml:space="preserve">Социальная поддержка граждан в муниципальном образовании города Шиханы </t>
  </si>
  <si>
    <t>Основное мероприятие "Ведомственная целевая программа "Доступная среда муниципального образования города Шиханы" "</t>
  </si>
  <si>
    <t xml:space="preserve">Ведомственная целевая программа "Доступная среда муниципального образования города Шиханы" </t>
  </si>
  <si>
    <t>Подпрограмма «Развитие системы дополнительного образования в муниципальном образовании города Шиханы»</t>
  </si>
  <si>
    <t>Развитие физической культуры, спорта и молодежной политики в муниципальном образовании города Шиханы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</si>
  <si>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</si>
  <si>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</si>
  <si>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>Основное мероприятие "Ведомственная целевая программа "Доступная среда муниципального образования города Шиханы""</t>
  </si>
  <si>
    <t xml:space="preserve">         Глава муниципального образования города Шиханы</t>
  </si>
  <si>
    <t>Основное мероприятие "Проведение открытого фестиваля детского и юношеского творчества «ТАЛАНТиЯ»"</t>
  </si>
  <si>
    <t>Проведение открытого фестиваля детского и юношеского творчества «ТАЛАНТиЯ»</t>
  </si>
  <si>
    <t>Другие вопросы в области физической культуры и спорта</t>
  </si>
  <si>
    <t>Развитие физической культуры, спорта и молодежной политики в ЗАТО Шиханы</t>
  </si>
  <si>
    <t>Основное мероприятие "Строительство спортивно – оздоровительного комплекса"</t>
  </si>
  <si>
    <t>Строительство спортивно – оздоровительного комплекса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</si>
  <si>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</si>
  <si>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</si>
  <si>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</si>
  <si>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</si>
  <si>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"Укрепление материально-технической базы  дошкольной образовательной организации"</t>
  </si>
  <si>
    <t>Укрепление материально-технической базы  дошкольной образовательной организации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</si>
  <si>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</si>
  <si>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</si>
  <si>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</si>
  <si>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S2130</t>
  </si>
  <si>
    <t>772Е1</t>
  </si>
  <si>
    <t>отклонение от плана</t>
  </si>
  <si>
    <t>сумма</t>
  </si>
  <si>
    <t xml:space="preserve">% </t>
  </si>
  <si>
    <t xml:space="preserve">Приложение № 3 </t>
  </si>
  <si>
    <t>к постановлению администрации МО города Шиханы</t>
  </si>
  <si>
    <t>Исполнение</t>
  </si>
  <si>
    <t>77130</t>
  </si>
  <si>
    <t>Реализация проектов развития муниципальных образований области, основанных на местных инициативах</t>
  </si>
  <si>
    <t>72100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</si>
  <si>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</si>
  <si>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78600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</si>
  <si>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</si>
  <si>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</si>
  <si>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R3030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</si>
  <si>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</si>
  <si>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</si>
  <si>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R3040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</si>
  <si>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</si>
  <si>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</si>
  <si>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00593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</si>
  <si>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</si>
  <si>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</si>
  <si>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"Замена оснащения городских плоскостных сооружений"</t>
  </si>
  <si>
    <t>Замена оснащения городских плоскостных сооружений</t>
  </si>
  <si>
    <t>Иные межбюджетные трансферты за счет средств,выделяемых из резервного фонда Правительства Саратовской области</t>
  </si>
  <si>
    <t>79990</t>
  </si>
  <si>
    <t>79000</t>
  </si>
  <si>
    <t>Основное мероприятие "Обеспечение сохранения достигнутых показателей повшения оплаты труда отдельных категорий работников бюджетной сферы (в части повышения оплаты труда отдельным категориям работников бюджетной сферы с 1 июня 2020года (учреждений дополнительного образования культурной направленности))"</t>
  </si>
  <si>
    <t>Обеспечение сохранения достигнутых показателей повшения оплаты труда отдельных категорий работников бюджетной сферы (в части повышения оплаты труда отдельным категориям работников бюджетной сферы с 1 июня 2020года (учреждений дополнительного образования культурной направленности))</t>
  </si>
  <si>
    <t>7251Д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</si>
  <si>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июня 2020года (учреждений дополнительного образования спортивной направленности))"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</si>
  <si>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июня 2020года (учреждений дополнительного образования спортивной направленности))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</si>
  <si>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июня 2020года (учреждений дополнительного образования культурной направленности)) за счет средств местного бюджета</t>
  </si>
  <si>
    <t>S251Д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</si>
  <si>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июня 2020года (учреждений дополнительного образования спортивной направленности)) за счет средств местного бюджета</t>
  </si>
  <si>
    <t>Финансовое обеспечение образовательной деятельности муниципальных дошкольных образовательных организаций (в частиповышения оплаты труда отдельным категориям работников бюджетной сферы с 1 июня 2020 года)</t>
  </si>
  <si>
    <t>7671Д</t>
  </si>
  <si>
    <t>Финансовое обеспечение образовательной деятельности муниципальных общеобразовательных учреждений (в частиповышения оплаты труда отдельным категориям работников бюджетной сферы с 1 июня 2020 года)</t>
  </si>
  <si>
    <t>7701Д</t>
  </si>
  <si>
    <t>Расходы на организацию обучения педагогов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</si>
  <si>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</si>
  <si>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</si>
  <si>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Исполнение судебных решений</t>
  </si>
  <si>
    <t>Исполнение судебных актов</t>
  </si>
  <si>
    <t>830</t>
  </si>
  <si>
    <t>Основное мероприятие "Укрепление материально-технической базы общеобразовательной организации"</t>
  </si>
  <si>
    <t>Укрепление материально-технической базы общеобразовательной организации</t>
  </si>
  <si>
    <t>Основное мероприятие "Перевозка выпускников к месту проведения ЕГЭ в 2020 году "</t>
  </si>
  <si>
    <t>Перевозка выпускников к месту проведения ЕГЭ в 2020 году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</si>
  <si>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июня 2020 года)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</si>
  <si>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июня 2020 года (за счет средств местного бюджета)</t>
  </si>
  <si>
    <t>Укрепление материально-технической базы учреждений культуры</t>
  </si>
  <si>
    <t>Иные межбюджетные трансферты за счет средств, выделяемых из резервного фонда Правительства Саратовской области</t>
  </si>
  <si>
    <t>Отчет об исполнении ведомственной структуры расходов бюджета города Шиханы за 9 месяцев 2020 года</t>
  </si>
  <si>
    <t>Обеспечение надлежащего осуществления полномочий по решению вопросов местного значения</t>
  </si>
  <si>
    <t>Основное мероприятие "Обеспечение надлежащего осуществления полномочий по решению вопросов местного значения"</t>
  </si>
  <si>
    <t>от 19.10.2020 г. № 370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</si>
</sst>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р_."/>
    <numFmt numFmtId="167" formatCode="#,##0.00\ _₽"/>
  </numFmts>
  <fonts count="26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.3000000000000007"/>
      <name val="Arial"/>
      <family val="2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.3000000000000007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49" fontId="2" fillId="5" borderId="1" xfId="1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5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wrapText="1"/>
    </xf>
    <xf numFmtId="49" fontId="9" fillId="0" borderId="1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center" wrapText="1"/>
    </xf>
    <xf numFmtId="49" fontId="12" fillId="5" borderId="0" xfId="0" applyNumberFormat="1" applyFont="1" applyFill="1" applyAlignment="1">
      <alignment wrapText="1"/>
    </xf>
    <xf numFmtId="49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4" fontId="14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vertical="center"/>
    </xf>
    <xf numFmtId="164" fontId="16" fillId="5" borderId="1" xfId="0" applyNumberFormat="1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wrapText="1"/>
    </xf>
    <xf numFmtId="164" fontId="4" fillId="6" borderId="1" xfId="0" applyNumberFormat="1" applyFont="1" applyFill="1" applyBorder="1" applyAlignment="1">
      <alignment horizontal="right" vertical="center" wrapText="1"/>
    </xf>
    <xf numFmtId="167" fontId="4" fillId="6" borderId="0" xfId="0" applyNumberFormat="1" applyFont="1" applyFill="1" applyBorder="1" applyAlignment="1">
      <alignment horizontal="right" vertical="center" wrapText="1"/>
    </xf>
    <xf numFmtId="167" fontId="4" fillId="2" borderId="0" xfId="0" applyNumberFormat="1" applyFont="1" applyFill="1" applyBorder="1" applyAlignment="1">
      <alignment horizontal="right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wrapText="1"/>
    </xf>
    <xf numFmtId="164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right" vertical="center"/>
    </xf>
    <xf numFmtId="164" fontId="18" fillId="5" borderId="1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Alignment="1">
      <alignment wrapText="1"/>
    </xf>
    <xf numFmtId="0" fontId="2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66" fontId="2" fillId="5" borderId="1" xfId="0" applyNumberFormat="1" applyFont="1" applyFill="1" applyBorder="1" applyAlignment="1">
      <alignment horizontal="right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23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1" xfId="0" applyNumberForma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49" fontId="2" fillId="6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NumberForma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20" fillId="0" borderId="0" xfId="0" applyNumberFormat="1" applyFont="1" applyFill="1" applyAlignment="1">
      <alignment horizont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wrapText="1"/>
    </xf>
    <xf numFmtId="49" fontId="19" fillId="5" borderId="0" xfId="0" applyNumberFormat="1" applyFont="1" applyFill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4"/>
  <sheetViews>
    <sheetView tabSelected="1" view="pageBreakPreview" zoomScale="84" zoomScaleNormal="75" zoomScaleSheetLayoutView="84" workbookViewId="0">
      <pane ySplit="10" topLeftCell="A11" activePane="bottomLeft" state="frozen"/>
      <selection pane="bottomLeft" activeCell="A6" sqref="A6:J7"/>
    </sheetView>
  </sheetViews>
  <sheetFormatPr defaultColWidth="9.140625" defaultRowHeight="15"/>
  <cols>
    <col min="1" max="1" width="71.7109375" style="33" customWidth="1"/>
    <col min="2" max="2" width="5.85546875" style="34" customWidth="1"/>
    <col min="3" max="3" width="4.85546875" style="35" customWidth="1"/>
    <col min="4" max="4" width="3.85546875" style="35" customWidth="1"/>
    <col min="5" max="5" width="9.140625" style="35" customWidth="1"/>
    <col min="6" max="6" width="8.42578125" style="35" customWidth="1"/>
    <col min="7" max="7" width="5.28515625" style="35" customWidth="1"/>
    <col min="8" max="8" width="11.28515625" style="36" customWidth="1"/>
    <col min="9" max="9" width="11.5703125" style="36" customWidth="1"/>
    <col min="10" max="10" width="11.5703125" style="76" customWidth="1"/>
    <col min="11" max="11" width="12.42578125" style="86" customWidth="1"/>
    <col min="12" max="12" width="14.28515625" style="36" customWidth="1"/>
    <col min="13" max="13" width="13.28515625" style="36" customWidth="1"/>
    <col min="14" max="14" width="11.28515625" style="36" customWidth="1"/>
    <col min="15" max="16384" width="9.140625" style="36"/>
  </cols>
  <sheetData>
    <row r="1" spans="1:14" ht="15" customHeight="1">
      <c r="H1" s="125" t="s">
        <v>350</v>
      </c>
      <c r="I1" s="125"/>
      <c r="J1" s="125"/>
      <c r="K1" s="125"/>
    </row>
    <row r="2" spans="1:14" s="38" customFormat="1">
      <c r="A2" s="91"/>
      <c r="B2" s="91"/>
      <c r="C2" s="91"/>
      <c r="D2" s="91"/>
      <c r="E2" s="91"/>
      <c r="F2" s="91"/>
      <c r="G2" s="91"/>
      <c r="H2" s="126" t="s">
        <v>351</v>
      </c>
      <c r="I2" s="126"/>
      <c r="J2" s="126"/>
      <c r="K2" s="126"/>
      <c r="L2" s="37"/>
    </row>
    <row r="3" spans="1:14" s="38" customFormat="1" ht="31.5" customHeight="1">
      <c r="A3" s="91"/>
      <c r="B3" s="91"/>
      <c r="C3" s="91"/>
      <c r="D3" s="91"/>
      <c r="E3" s="91"/>
      <c r="F3" s="91"/>
      <c r="G3" s="91"/>
      <c r="H3" s="126"/>
      <c r="I3" s="126"/>
      <c r="J3" s="126"/>
      <c r="K3" s="126"/>
      <c r="L3" s="39"/>
    </row>
    <row r="4" spans="1:14" s="38" customFormat="1">
      <c r="A4" s="91"/>
      <c r="B4" s="91"/>
      <c r="C4" s="91"/>
      <c r="D4" s="91"/>
      <c r="E4" s="91"/>
      <c r="F4" s="91"/>
      <c r="G4" s="91"/>
      <c r="H4" s="126" t="s">
        <v>403</v>
      </c>
      <c r="I4" s="126"/>
      <c r="J4" s="126"/>
      <c r="K4" s="126"/>
      <c r="L4" s="39"/>
    </row>
    <row r="5" spans="1:14" s="38" customFormat="1">
      <c r="A5" s="91"/>
      <c r="B5" s="91"/>
      <c r="C5" s="91"/>
      <c r="D5" s="91"/>
      <c r="E5" s="91"/>
      <c r="F5" s="91"/>
      <c r="G5" s="91"/>
      <c r="H5" s="91"/>
      <c r="I5" s="91"/>
      <c r="J5" s="91"/>
      <c r="K5" s="82"/>
      <c r="L5" s="40"/>
    </row>
    <row r="6" spans="1:14" ht="15.75" customHeight="1">
      <c r="A6" s="129" t="s">
        <v>400</v>
      </c>
      <c r="B6" s="129"/>
      <c r="C6" s="129"/>
      <c r="D6" s="129"/>
      <c r="E6" s="129"/>
      <c r="F6" s="129"/>
      <c r="G6" s="129"/>
      <c r="H6" s="129"/>
      <c r="I6" s="129"/>
      <c r="J6" s="129"/>
      <c r="K6" s="83"/>
      <c r="L6" s="41"/>
    </row>
    <row r="7" spans="1:14" ht="15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83"/>
      <c r="L7" s="41"/>
    </row>
    <row r="8" spans="1:14">
      <c r="G8" s="128"/>
      <c r="H8" s="128"/>
      <c r="I8" s="75" t="s">
        <v>190</v>
      </c>
      <c r="J8" s="80"/>
      <c r="K8" s="81"/>
      <c r="L8" s="23"/>
    </row>
    <row r="9" spans="1:14">
      <c r="A9" s="127" t="s">
        <v>0</v>
      </c>
      <c r="B9" s="123" t="s">
        <v>29</v>
      </c>
      <c r="C9" s="123" t="s">
        <v>9</v>
      </c>
      <c r="D9" s="123" t="s">
        <v>10</v>
      </c>
      <c r="E9" s="124" t="s">
        <v>98</v>
      </c>
      <c r="F9" s="124"/>
      <c r="G9" s="123" t="s">
        <v>11</v>
      </c>
      <c r="H9" s="122">
        <v>2020</v>
      </c>
      <c r="I9" s="122" t="s">
        <v>352</v>
      </c>
      <c r="J9" s="130" t="s">
        <v>347</v>
      </c>
      <c r="K9" s="130"/>
      <c r="L9" s="42"/>
    </row>
    <row r="10" spans="1:14" s="43" customFormat="1" ht="52.5" customHeight="1">
      <c r="A10" s="127"/>
      <c r="B10" s="123"/>
      <c r="C10" s="123"/>
      <c r="D10" s="123"/>
      <c r="E10" s="92" t="s">
        <v>153</v>
      </c>
      <c r="F10" s="99" t="s">
        <v>154</v>
      </c>
      <c r="G10" s="123"/>
      <c r="H10" s="122"/>
      <c r="I10" s="122"/>
      <c r="J10" s="87" t="s">
        <v>348</v>
      </c>
      <c r="K10" s="88" t="s">
        <v>349</v>
      </c>
      <c r="L10" s="42"/>
    </row>
    <row r="11" spans="1:14" s="45" customFormat="1" ht="25.5">
      <c r="A11" s="25" t="s">
        <v>249</v>
      </c>
      <c r="B11" s="13" t="s">
        <v>33</v>
      </c>
      <c r="C11" s="13"/>
      <c r="D11" s="13"/>
      <c r="E11" s="13"/>
      <c r="F11" s="100"/>
      <c r="G11" s="13"/>
      <c r="H11" s="2">
        <f t="shared" ref="H11:I15" si="0">H12</f>
        <v>856.5</v>
      </c>
      <c r="I11" s="2">
        <f t="shared" si="0"/>
        <v>543.20000000000005</v>
      </c>
      <c r="J11" s="89">
        <f>I11-H11</f>
        <v>-313.29999999999995</v>
      </c>
      <c r="K11" s="90">
        <f>I11/H11*100-100</f>
        <v>-36.579100992410972</v>
      </c>
      <c r="L11" s="44"/>
      <c r="N11" s="46"/>
    </row>
    <row r="12" spans="1:14" s="45" customFormat="1">
      <c r="A12" s="19" t="s">
        <v>13</v>
      </c>
      <c r="B12" s="12" t="s">
        <v>33</v>
      </c>
      <c r="C12" s="12" t="s">
        <v>1</v>
      </c>
      <c r="D12" s="12"/>
      <c r="E12" s="12"/>
      <c r="F12" s="101"/>
      <c r="G12" s="12"/>
      <c r="H12" s="10">
        <f t="shared" si="0"/>
        <v>856.5</v>
      </c>
      <c r="I12" s="10">
        <f t="shared" si="0"/>
        <v>543.20000000000005</v>
      </c>
      <c r="J12" s="89">
        <f t="shared" ref="J12:J95" si="1">I12-H12</f>
        <v>-313.29999999999995</v>
      </c>
      <c r="K12" s="90">
        <f t="shared" ref="K12:K95" si="2">I12/H12*100-100</f>
        <v>-36.579100992410972</v>
      </c>
      <c r="L12" s="4"/>
      <c r="N12" s="1"/>
    </row>
    <row r="13" spans="1:14" s="45" customFormat="1" ht="38.25">
      <c r="A13" s="19" t="s">
        <v>37</v>
      </c>
      <c r="B13" s="12" t="s">
        <v>33</v>
      </c>
      <c r="C13" s="12" t="s">
        <v>1</v>
      </c>
      <c r="D13" s="12" t="s">
        <v>5</v>
      </c>
      <c r="E13" s="12"/>
      <c r="F13" s="101"/>
      <c r="G13" s="12"/>
      <c r="H13" s="10">
        <f t="shared" si="0"/>
        <v>856.5</v>
      </c>
      <c r="I13" s="10">
        <f t="shared" si="0"/>
        <v>543.20000000000005</v>
      </c>
      <c r="J13" s="89">
        <f t="shared" si="1"/>
        <v>-313.29999999999995</v>
      </c>
      <c r="K13" s="90">
        <f t="shared" si="2"/>
        <v>-36.579100992410972</v>
      </c>
      <c r="L13" s="4"/>
      <c r="N13" s="1"/>
    </row>
    <row r="14" spans="1:14" s="45" customFormat="1" ht="25.5">
      <c r="A14" s="19" t="s">
        <v>306</v>
      </c>
      <c r="B14" s="12" t="s">
        <v>33</v>
      </c>
      <c r="C14" s="12" t="s">
        <v>1</v>
      </c>
      <c r="D14" s="12" t="s">
        <v>5</v>
      </c>
      <c r="E14" s="11">
        <v>71000</v>
      </c>
      <c r="F14" s="102" t="s">
        <v>100</v>
      </c>
      <c r="G14" s="12"/>
      <c r="H14" s="10">
        <f t="shared" si="0"/>
        <v>856.5</v>
      </c>
      <c r="I14" s="10">
        <f t="shared" si="0"/>
        <v>543.20000000000005</v>
      </c>
      <c r="J14" s="89">
        <f t="shared" si="1"/>
        <v>-313.29999999999995</v>
      </c>
      <c r="K14" s="90">
        <f t="shared" si="2"/>
        <v>-36.579100992410972</v>
      </c>
      <c r="L14" s="4"/>
      <c r="N14" s="1"/>
    </row>
    <row r="15" spans="1:14" s="45" customFormat="1" ht="25.5">
      <c r="A15" s="19" t="s">
        <v>112</v>
      </c>
      <c r="B15" s="12" t="s">
        <v>33</v>
      </c>
      <c r="C15" s="12" t="s">
        <v>1</v>
      </c>
      <c r="D15" s="12" t="s">
        <v>5</v>
      </c>
      <c r="E15" s="8">
        <v>71001</v>
      </c>
      <c r="F15" s="50" t="s">
        <v>100</v>
      </c>
      <c r="G15" s="12"/>
      <c r="H15" s="10">
        <f t="shared" si="0"/>
        <v>856.5</v>
      </c>
      <c r="I15" s="10">
        <f t="shared" si="0"/>
        <v>543.20000000000005</v>
      </c>
      <c r="J15" s="89">
        <f t="shared" si="1"/>
        <v>-313.29999999999995</v>
      </c>
      <c r="K15" s="90">
        <f t="shared" si="2"/>
        <v>-36.579100992410972</v>
      </c>
      <c r="L15" s="4"/>
      <c r="N15" s="1"/>
    </row>
    <row r="16" spans="1:14" s="45" customFormat="1">
      <c r="A16" s="19" t="s">
        <v>101</v>
      </c>
      <c r="B16" s="12" t="s">
        <v>33</v>
      </c>
      <c r="C16" s="12" t="s">
        <v>1</v>
      </c>
      <c r="D16" s="12" t="s">
        <v>5</v>
      </c>
      <c r="E16" s="8">
        <v>71001</v>
      </c>
      <c r="F16" s="50" t="s">
        <v>99</v>
      </c>
      <c r="G16" s="12"/>
      <c r="H16" s="10">
        <f>H17+H19</f>
        <v>856.5</v>
      </c>
      <c r="I16" s="10">
        <f t="shared" ref="I16" si="3">I17+I19</f>
        <v>543.20000000000005</v>
      </c>
      <c r="J16" s="89">
        <f t="shared" si="1"/>
        <v>-313.29999999999995</v>
      </c>
      <c r="K16" s="90">
        <f t="shared" si="2"/>
        <v>-36.579100992410972</v>
      </c>
      <c r="L16" s="4"/>
      <c r="N16" s="1"/>
    </row>
    <row r="17" spans="1:14" s="45" customFormat="1" ht="38.25">
      <c r="A17" s="19" t="s">
        <v>53</v>
      </c>
      <c r="B17" s="12" t="s">
        <v>33</v>
      </c>
      <c r="C17" s="12" t="s">
        <v>1</v>
      </c>
      <c r="D17" s="12" t="s">
        <v>5</v>
      </c>
      <c r="E17" s="8">
        <v>71001</v>
      </c>
      <c r="F17" s="50" t="s">
        <v>99</v>
      </c>
      <c r="G17" s="12" t="s">
        <v>52</v>
      </c>
      <c r="H17" s="10">
        <f>H18</f>
        <v>855.5</v>
      </c>
      <c r="I17" s="10">
        <f>I18</f>
        <v>543.20000000000005</v>
      </c>
      <c r="J17" s="89">
        <f t="shared" si="1"/>
        <v>-312.29999999999995</v>
      </c>
      <c r="K17" s="90">
        <f t="shared" si="2"/>
        <v>-36.504967855055511</v>
      </c>
      <c r="L17" s="4"/>
      <c r="N17" s="1"/>
    </row>
    <row r="18" spans="1:14" s="45" customFormat="1">
      <c r="A18" s="19" t="s">
        <v>55</v>
      </c>
      <c r="B18" s="12" t="s">
        <v>33</v>
      </c>
      <c r="C18" s="12" t="s">
        <v>1</v>
      </c>
      <c r="D18" s="12" t="s">
        <v>5</v>
      </c>
      <c r="E18" s="8">
        <v>71001</v>
      </c>
      <c r="F18" s="50" t="s">
        <v>99</v>
      </c>
      <c r="G18" s="12" t="s">
        <v>54</v>
      </c>
      <c r="H18" s="15">
        <v>855.5</v>
      </c>
      <c r="I18" s="15">
        <v>543.20000000000005</v>
      </c>
      <c r="J18" s="89">
        <f t="shared" si="1"/>
        <v>-312.29999999999995</v>
      </c>
      <c r="K18" s="90">
        <f t="shared" si="2"/>
        <v>-36.504967855055511</v>
      </c>
      <c r="L18" s="5"/>
      <c r="N18" s="3"/>
    </row>
    <row r="19" spans="1:14" s="45" customFormat="1">
      <c r="A19" s="19" t="s">
        <v>61</v>
      </c>
      <c r="B19" s="12" t="s">
        <v>33</v>
      </c>
      <c r="C19" s="12" t="s">
        <v>1</v>
      </c>
      <c r="D19" s="12" t="s">
        <v>5</v>
      </c>
      <c r="E19" s="8">
        <v>71001</v>
      </c>
      <c r="F19" s="50" t="s">
        <v>99</v>
      </c>
      <c r="G19" s="12" t="s">
        <v>59</v>
      </c>
      <c r="H19" s="10">
        <f>H20</f>
        <v>1</v>
      </c>
      <c r="I19" s="10">
        <f>I20</f>
        <v>0</v>
      </c>
      <c r="J19" s="89">
        <f t="shared" si="1"/>
        <v>-1</v>
      </c>
      <c r="K19" s="90">
        <f t="shared" si="2"/>
        <v>-100</v>
      </c>
      <c r="L19" s="4"/>
      <c r="N19" s="3"/>
    </row>
    <row r="20" spans="1:14" s="45" customFormat="1">
      <c r="A20" s="19" t="s">
        <v>62</v>
      </c>
      <c r="B20" s="12" t="s">
        <v>33</v>
      </c>
      <c r="C20" s="12" t="s">
        <v>1</v>
      </c>
      <c r="D20" s="12" t="s">
        <v>5</v>
      </c>
      <c r="E20" s="8">
        <v>71001</v>
      </c>
      <c r="F20" s="50" t="s">
        <v>99</v>
      </c>
      <c r="G20" s="12" t="s">
        <v>60</v>
      </c>
      <c r="H20" s="15">
        <v>1</v>
      </c>
      <c r="I20" s="15">
        <v>0</v>
      </c>
      <c r="J20" s="89">
        <f t="shared" si="1"/>
        <v>-1</v>
      </c>
      <c r="K20" s="90">
        <f t="shared" si="2"/>
        <v>-100</v>
      </c>
      <c r="L20" s="5"/>
      <c r="N20" s="3"/>
    </row>
    <row r="21" spans="1:14" s="47" customFormat="1" ht="25.5">
      <c r="A21" s="25" t="s">
        <v>250</v>
      </c>
      <c r="B21" s="13" t="s">
        <v>34</v>
      </c>
      <c r="C21" s="13"/>
      <c r="D21" s="13"/>
      <c r="E21" s="13"/>
      <c r="F21" s="100"/>
      <c r="G21" s="13"/>
      <c r="H21" s="2">
        <f>H22+H156+H163+H185+H216+H308+H335+H328</f>
        <v>63651.689999999995</v>
      </c>
      <c r="I21" s="2">
        <f>I22+I156+I163+I185+I216+I308+I335+I328</f>
        <v>43292.799999999996</v>
      </c>
      <c r="J21" s="89">
        <f t="shared" si="1"/>
        <v>-20358.89</v>
      </c>
      <c r="K21" s="90">
        <f t="shared" si="2"/>
        <v>-31.98483810877606</v>
      </c>
      <c r="L21" s="44"/>
      <c r="N21" s="46"/>
    </row>
    <row r="22" spans="1:14" s="47" customFormat="1" ht="15.75">
      <c r="A22" s="19" t="s">
        <v>13</v>
      </c>
      <c r="B22" s="12" t="s">
        <v>34</v>
      </c>
      <c r="C22" s="12" t="s">
        <v>1</v>
      </c>
      <c r="D22" s="12"/>
      <c r="E22" s="13"/>
      <c r="F22" s="100"/>
      <c r="G22" s="13"/>
      <c r="H22" s="10">
        <f>H23+H29+H86+H92+H80</f>
        <v>30346.69</v>
      </c>
      <c r="I22" s="10">
        <f>I23+I29+I86+I92</f>
        <v>18409.599999999999</v>
      </c>
      <c r="J22" s="89">
        <f t="shared" si="1"/>
        <v>-11937.09</v>
      </c>
      <c r="K22" s="90">
        <f t="shared" si="2"/>
        <v>-39.3357232699843</v>
      </c>
      <c r="L22" s="4"/>
      <c r="N22" s="1"/>
    </row>
    <row r="23" spans="1:14" s="47" customFormat="1" ht="25.5">
      <c r="A23" s="19" t="s">
        <v>157</v>
      </c>
      <c r="B23" s="12" t="s">
        <v>34</v>
      </c>
      <c r="C23" s="12" t="s">
        <v>1</v>
      </c>
      <c r="D23" s="12" t="s">
        <v>6</v>
      </c>
      <c r="E23" s="12"/>
      <c r="F23" s="101"/>
      <c r="G23" s="12"/>
      <c r="H23" s="10">
        <f t="shared" ref="H23:I27" si="4">H24</f>
        <v>1481.5</v>
      </c>
      <c r="I23" s="10">
        <f t="shared" si="4"/>
        <v>1115.7</v>
      </c>
      <c r="J23" s="89">
        <f t="shared" si="1"/>
        <v>-365.79999999999995</v>
      </c>
      <c r="K23" s="90">
        <f t="shared" si="2"/>
        <v>-24.691191360108007</v>
      </c>
      <c r="L23" s="4"/>
      <c r="N23" s="1"/>
    </row>
    <row r="24" spans="1:14" s="47" customFormat="1" ht="25.5">
      <c r="A24" s="19" t="s">
        <v>306</v>
      </c>
      <c r="B24" s="12" t="s">
        <v>34</v>
      </c>
      <c r="C24" s="12" t="s">
        <v>1</v>
      </c>
      <c r="D24" s="12" t="s">
        <v>6</v>
      </c>
      <c r="E24" s="11">
        <v>71000</v>
      </c>
      <c r="F24" s="102" t="s">
        <v>100</v>
      </c>
      <c r="G24" s="12"/>
      <c r="H24" s="10">
        <f t="shared" si="4"/>
        <v>1481.5</v>
      </c>
      <c r="I24" s="10">
        <f t="shared" si="4"/>
        <v>1115.7</v>
      </c>
      <c r="J24" s="89">
        <f t="shared" si="1"/>
        <v>-365.79999999999995</v>
      </c>
      <c r="K24" s="90">
        <f t="shared" si="2"/>
        <v>-24.691191360108007</v>
      </c>
      <c r="L24" s="4"/>
      <c r="N24" s="1"/>
    </row>
    <row r="25" spans="1:14" s="47" customFormat="1" ht="25.5">
      <c r="A25" s="19" t="s">
        <v>112</v>
      </c>
      <c r="B25" s="12" t="s">
        <v>34</v>
      </c>
      <c r="C25" s="12" t="s">
        <v>1</v>
      </c>
      <c r="D25" s="12" t="s">
        <v>6</v>
      </c>
      <c r="E25" s="8">
        <v>71001</v>
      </c>
      <c r="F25" s="50" t="s">
        <v>100</v>
      </c>
      <c r="G25" s="12"/>
      <c r="H25" s="10">
        <f t="shared" si="4"/>
        <v>1481.5</v>
      </c>
      <c r="I25" s="10">
        <f t="shared" si="4"/>
        <v>1115.7</v>
      </c>
      <c r="J25" s="89">
        <f t="shared" si="1"/>
        <v>-365.79999999999995</v>
      </c>
      <c r="K25" s="90">
        <f t="shared" si="2"/>
        <v>-24.691191360108007</v>
      </c>
      <c r="L25" s="4"/>
      <c r="N25" s="1"/>
    </row>
    <row r="26" spans="1:14" s="47" customFormat="1" ht="25.5">
      <c r="A26" s="19" t="s">
        <v>267</v>
      </c>
      <c r="B26" s="12" t="s">
        <v>34</v>
      </c>
      <c r="C26" s="12" t="s">
        <v>1</v>
      </c>
      <c r="D26" s="12" t="s">
        <v>6</v>
      </c>
      <c r="E26" s="8">
        <v>71001</v>
      </c>
      <c r="F26" s="50" t="s">
        <v>102</v>
      </c>
      <c r="G26" s="12"/>
      <c r="H26" s="10">
        <f t="shared" si="4"/>
        <v>1481.5</v>
      </c>
      <c r="I26" s="10">
        <f t="shared" si="4"/>
        <v>1115.7</v>
      </c>
      <c r="J26" s="89">
        <f t="shared" si="1"/>
        <v>-365.79999999999995</v>
      </c>
      <c r="K26" s="90">
        <f t="shared" si="2"/>
        <v>-24.691191360108007</v>
      </c>
      <c r="L26" s="4"/>
      <c r="N26" s="1"/>
    </row>
    <row r="27" spans="1:14" s="47" customFormat="1" ht="38.25">
      <c r="A27" s="19" t="s">
        <v>53</v>
      </c>
      <c r="B27" s="12" t="s">
        <v>34</v>
      </c>
      <c r="C27" s="12" t="s">
        <v>1</v>
      </c>
      <c r="D27" s="12" t="s">
        <v>6</v>
      </c>
      <c r="E27" s="8">
        <v>71001</v>
      </c>
      <c r="F27" s="50" t="s">
        <v>102</v>
      </c>
      <c r="G27" s="12" t="s">
        <v>52</v>
      </c>
      <c r="H27" s="10">
        <f t="shared" si="4"/>
        <v>1481.5</v>
      </c>
      <c r="I27" s="10">
        <f t="shared" si="4"/>
        <v>1115.7</v>
      </c>
      <c r="J27" s="89">
        <f t="shared" si="1"/>
        <v>-365.79999999999995</v>
      </c>
      <c r="K27" s="90">
        <f t="shared" si="2"/>
        <v>-24.691191360108007</v>
      </c>
      <c r="L27" s="4"/>
      <c r="N27" s="1"/>
    </row>
    <row r="28" spans="1:14" s="47" customFormat="1">
      <c r="A28" s="19" t="s">
        <v>55</v>
      </c>
      <c r="B28" s="12" t="s">
        <v>34</v>
      </c>
      <c r="C28" s="12" t="s">
        <v>1</v>
      </c>
      <c r="D28" s="12" t="s">
        <v>6</v>
      </c>
      <c r="E28" s="8">
        <v>71001</v>
      </c>
      <c r="F28" s="50" t="s">
        <v>102</v>
      </c>
      <c r="G28" s="12" t="s">
        <v>54</v>
      </c>
      <c r="H28" s="16">
        <v>1481.5</v>
      </c>
      <c r="I28" s="16">
        <v>1115.7</v>
      </c>
      <c r="J28" s="89">
        <f t="shared" si="1"/>
        <v>-365.79999999999995</v>
      </c>
      <c r="K28" s="90">
        <f t="shared" si="2"/>
        <v>-24.691191360108007</v>
      </c>
      <c r="L28" s="5"/>
      <c r="N28" s="1"/>
    </row>
    <row r="29" spans="1:14" s="47" customFormat="1" ht="38.25">
      <c r="A29" s="19" t="s">
        <v>42</v>
      </c>
      <c r="B29" s="12" t="s">
        <v>34</v>
      </c>
      <c r="C29" s="12" t="s">
        <v>1</v>
      </c>
      <c r="D29" s="12" t="s">
        <v>8</v>
      </c>
      <c r="E29" s="12"/>
      <c r="F29" s="101"/>
      <c r="G29" s="12"/>
      <c r="H29" s="10">
        <f>H30+H52</f>
        <v>9315.99</v>
      </c>
      <c r="I29" s="10">
        <f>I30+I52</f>
        <v>5954.3</v>
      </c>
      <c r="J29" s="89">
        <f t="shared" si="1"/>
        <v>-3361.6899999999996</v>
      </c>
      <c r="K29" s="90">
        <f t="shared" si="2"/>
        <v>-36.085161104724236</v>
      </c>
      <c r="L29" s="4"/>
      <c r="N29" s="1"/>
    </row>
    <row r="30" spans="1:14" s="47" customFormat="1" ht="25.5">
      <c r="A30" s="19" t="s">
        <v>306</v>
      </c>
      <c r="B30" s="12" t="s">
        <v>34</v>
      </c>
      <c r="C30" s="12" t="s">
        <v>1</v>
      </c>
      <c r="D30" s="12" t="s">
        <v>8</v>
      </c>
      <c r="E30" s="11">
        <v>71000</v>
      </c>
      <c r="F30" s="102" t="s">
        <v>100</v>
      </c>
      <c r="G30" s="12"/>
      <c r="H30" s="10">
        <f>H31+H42+H48</f>
        <v>7844.5</v>
      </c>
      <c r="I30" s="10">
        <f>I31+I42+I48</f>
        <v>4954.4000000000005</v>
      </c>
      <c r="J30" s="89">
        <f t="shared" si="1"/>
        <v>-2890.0999999999995</v>
      </c>
      <c r="K30" s="90">
        <f t="shared" si="2"/>
        <v>-36.842373637580458</v>
      </c>
      <c r="L30" s="4"/>
      <c r="N30" s="1"/>
    </row>
    <row r="31" spans="1:14" s="47" customFormat="1" ht="25.5">
      <c r="A31" s="19" t="s">
        <v>112</v>
      </c>
      <c r="B31" s="12" t="s">
        <v>34</v>
      </c>
      <c r="C31" s="12" t="s">
        <v>1</v>
      </c>
      <c r="D31" s="12" t="s">
        <v>8</v>
      </c>
      <c r="E31" s="8">
        <v>71001</v>
      </c>
      <c r="F31" s="50" t="s">
        <v>100</v>
      </c>
      <c r="G31" s="12"/>
      <c r="H31" s="10">
        <f>H35+H32</f>
        <v>7045.4</v>
      </c>
      <c r="I31" s="10">
        <f>I35+I32</f>
        <v>4831.3</v>
      </c>
      <c r="J31" s="89">
        <f t="shared" si="1"/>
        <v>-2214.0999999999995</v>
      </c>
      <c r="K31" s="90">
        <f t="shared" si="2"/>
        <v>-31.4261787833196</v>
      </c>
      <c r="L31" s="4"/>
      <c r="N31" s="1"/>
    </row>
    <row r="32" spans="1:14" s="47" customFormat="1" ht="25.5">
      <c r="A32" s="19" t="s">
        <v>267</v>
      </c>
      <c r="B32" s="12" t="s">
        <v>34</v>
      </c>
      <c r="C32" s="12" t="s">
        <v>1</v>
      </c>
      <c r="D32" s="12" t="s">
        <v>8</v>
      </c>
      <c r="E32" s="8">
        <v>71001</v>
      </c>
      <c r="F32" s="50" t="s">
        <v>102</v>
      </c>
      <c r="G32" s="12"/>
      <c r="H32" s="10">
        <f t="shared" ref="H32:I33" si="5">H33</f>
        <v>1258.5</v>
      </c>
      <c r="I32" s="10">
        <f t="shared" si="5"/>
        <v>665.1</v>
      </c>
      <c r="J32" s="89">
        <f t="shared" si="1"/>
        <v>-593.4</v>
      </c>
      <c r="K32" s="90">
        <f t="shared" si="2"/>
        <v>-47.151370679380214</v>
      </c>
      <c r="L32" s="4"/>
      <c r="N32" s="1"/>
    </row>
    <row r="33" spans="1:14" s="47" customFormat="1" ht="38.25">
      <c r="A33" s="19" t="s">
        <v>53</v>
      </c>
      <c r="B33" s="12" t="s">
        <v>34</v>
      </c>
      <c r="C33" s="12" t="s">
        <v>1</v>
      </c>
      <c r="D33" s="12" t="s">
        <v>8</v>
      </c>
      <c r="E33" s="8">
        <v>71001</v>
      </c>
      <c r="F33" s="50" t="s">
        <v>102</v>
      </c>
      <c r="G33" s="12" t="s">
        <v>52</v>
      </c>
      <c r="H33" s="10">
        <f t="shared" si="5"/>
        <v>1258.5</v>
      </c>
      <c r="I33" s="10">
        <f t="shared" si="5"/>
        <v>665.1</v>
      </c>
      <c r="J33" s="89">
        <f t="shared" si="1"/>
        <v>-593.4</v>
      </c>
      <c r="K33" s="90">
        <f t="shared" si="2"/>
        <v>-47.151370679380214</v>
      </c>
      <c r="L33" s="4"/>
      <c r="N33" s="1"/>
    </row>
    <row r="34" spans="1:14" s="47" customFormat="1">
      <c r="A34" s="19" t="s">
        <v>55</v>
      </c>
      <c r="B34" s="12" t="s">
        <v>34</v>
      </c>
      <c r="C34" s="12" t="s">
        <v>1</v>
      </c>
      <c r="D34" s="12" t="s">
        <v>8</v>
      </c>
      <c r="E34" s="8">
        <v>71001</v>
      </c>
      <c r="F34" s="50" t="s">
        <v>102</v>
      </c>
      <c r="G34" s="12" t="s">
        <v>54</v>
      </c>
      <c r="H34" s="15">
        <v>1258.5</v>
      </c>
      <c r="I34" s="15">
        <v>665.1</v>
      </c>
      <c r="J34" s="89">
        <f t="shared" si="1"/>
        <v>-593.4</v>
      </c>
      <c r="K34" s="90">
        <f t="shared" si="2"/>
        <v>-47.151370679380214</v>
      </c>
      <c r="L34" s="5"/>
      <c r="N34" s="3"/>
    </row>
    <row r="35" spans="1:14" s="47" customFormat="1">
      <c r="A35" s="19" t="s">
        <v>101</v>
      </c>
      <c r="B35" s="12" t="s">
        <v>34</v>
      </c>
      <c r="C35" s="12" t="s">
        <v>1</v>
      </c>
      <c r="D35" s="12" t="s">
        <v>8</v>
      </c>
      <c r="E35" s="8">
        <v>71001</v>
      </c>
      <c r="F35" s="50" t="s">
        <v>99</v>
      </c>
      <c r="G35" s="12"/>
      <c r="H35" s="10">
        <f>H36+H38+H40</f>
        <v>5786.9</v>
      </c>
      <c r="I35" s="10">
        <f>I36+I38+I40</f>
        <v>4166.2</v>
      </c>
      <c r="J35" s="89">
        <f t="shared" si="1"/>
        <v>-1620.6999999999998</v>
      </c>
      <c r="K35" s="90">
        <f t="shared" si="2"/>
        <v>-28.006359190585627</v>
      </c>
      <c r="L35" s="4"/>
      <c r="N35" s="1"/>
    </row>
    <row r="36" spans="1:14" s="47" customFormat="1" ht="38.25">
      <c r="A36" s="19" t="s">
        <v>53</v>
      </c>
      <c r="B36" s="12" t="s">
        <v>34</v>
      </c>
      <c r="C36" s="12" t="s">
        <v>1</v>
      </c>
      <c r="D36" s="12" t="s">
        <v>8</v>
      </c>
      <c r="E36" s="8">
        <v>71001</v>
      </c>
      <c r="F36" s="50" t="s">
        <v>99</v>
      </c>
      <c r="G36" s="12" t="s">
        <v>52</v>
      </c>
      <c r="H36" s="10">
        <f>H37</f>
        <v>5353.5</v>
      </c>
      <c r="I36" s="10">
        <f>I37</f>
        <v>3967.2</v>
      </c>
      <c r="J36" s="89">
        <f t="shared" si="1"/>
        <v>-1386.3000000000002</v>
      </c>
      <c r="K36" s="90">
        <f t="shared" si="2"/>
        <v>-25.895208741944529</v>
      </c>
      <c r="L36" s="4"/>
      <c r="N36" s="1"/>
    </row>
    <row r="37" spans="1:14" s="47" customFormat="1">
      <c r="A37" s="19" t="s">
        <v>55</v>
      </c>
      <c r="B37" s="12" t="s">
        <v>34</v>
      </c>
      <c r="C37" s="12" t="s">
        <v>1</v>
      </c>
      <c r="D37" s="12" t="s">
        <v>8</v>
      </c>
      <c r="E37" s="8">
        <v>71001</v>
      </c>
      <c r="F37" s="50" t="s">
        <v>99</v>
      </c>
      <c r="G37" s="12" t="s">
        <v>54</v>
      </c>
      <c r="H37" s="15">
        <v>5353.5</v>
      </c>
      <c r="I37" s="15">
        <v>3967.2</v>
      </c>
      <c r="J37" s="89">
        <f t="shared" si="1"/>
        <v>-1386.3000000000002</v>
      </c>
      <c r="K37" s="90">
        <f t="shared" si="2"/>
        <v>-25.895208741944529</v>
      </c>
      <c r="L37" s="5"/>
      <c r="N37" s="3"/>
    </row>
    <row r="38" spans="1:14" s="47" customFormat="1">
      <c r="A38" s="19" t="s">
        <v>57</v>
      </c>
      <c r="B38" s="12" t="s">
        <v>34</v>
      </c>
      <c r="C38" s="12" t="s">
        <v>1</v>
      </c>
      <c r="D38" s="12" t="s">
        <v>8</v>
      </c>
      <c r="E38" s="8">
        <v>71001</v>
      </c>
      <c r="F38" s="50" t="s">
        <v>99</v>
      </c>
      <c r="G38" s="12" t="s">
        <v>56</v>
      </c>
      <c r="H38" s="10">
        <f>H39</f>
        <v>385.4</v>
      </c>
      <c r="I38" s="10">
        <f>I39</f>
        <v>155</v>
      </c>
      <c r="J38" s="89">
        <f t="shared" si="1"/>
        <v>-230.39999999999998</v>
      </c>
      <c r="K38" s="90">
        <f t="shared" si="2"/>
        <v>-59.782044628956925</v>
      </c>
      <c r="L38" s="4"/>
      <c r="N38" s="1"/>
    </row>
    <row r="39" spans="1:14" s="47" customFormat="1" ht="25.5">
      <c r="A39" s="63" t="s">
        <v>58</v>
      </c>
      <c r="B39" s="12" t="s">
        <v>34</v>
      </c>
      <c r="C39" s="12" t="s">
        <v>1</v>
      </c>
      <c r="D39" s="12" t="s">
        <v>8</v>
      </c>
      <c r="E39" s="8">
        <v>71001</v>
      </c>
      <c r="F39" s="50" t="s">
        <v>99</v>
      </c>
      <c r="G39" s="12" t="s">
        <v>17</v>
      </c>
      <c r="H39" s="15">
        <v>385.4</v>
      </c>
      <c r="I39" s="15">
        <v>155</v>
      </c>
      <c r="J39" s="89">
        <f t="shared" si="1"/>
        <v>-230.39999999999998</v>
      </c>
      <c r="K39" s="90">
        <f t="shared" si="2"/>
        <v>-59.782044628956925</v>
      </c>
      <c r="L39" s="5"/>
      <c r="N39" s="3"/>
    </row>
    <row r="40" spans="1:14" s="47" customFormat="1">
      <c r="A40" s="19" t="s">
        <v>61</v>
      </c>
      <c r="B40" s="12" t="s">
        <v>34</v>
      </c>
      <c r="C40" s="12" t="s">
        <v>1</v>
      </c>
      <c r="D40" s="12" t="s">
        <v>8</v>
      </c>
      <c r="E40" s="8">
        <v>71001</v>
      </c>
      <c r="F40" s="50" t="s">
        <v>99</v>
      </c>
      <c r="G40" s="12" t="s">
        <v>59</v>
      </c>
      <c r="H40" s="10">
        <f>H41</f>
        <v>48</v>
      </c>
      <c r="I40" s="10">
        <f>I41</f>
        <v>44</v>
      </c>
      <c r="J40" s="89">
        <f t="shared" si="1"/>
        <v>-4</v>
      </c>
      <c r="K40" s="90">
        <f t="shared" si="2"/>
        <v>-8.3333333333333428</v>
      </c>
      <c r="L40" s="4"/>
      <c r="N40" s="1"/>
    </row>
    <row r="41" spans="1:14" s="47" customFormat="1">
      <c r="A41" s="19" t="s">
        <v>62</v>
      </c>
      <c r="B41" s="12" t="s">
        <v>34</v>
      </c>
      <c r="C41" s="12" t="s">
        <v>1</v>
      </c>
      <c r="D41" s="12" t="s">
        <v>8</v>
      </c>
      <c r="E41" s="8">
        <v>71001</v>
      </c>
      <c r="F41" s="50" t="s">
        <v>99</v>
      </c>
      <c r="G41" s="12" t="s">
        <v>60</v>
      </c>
      <c r="H41" s="15">
        <v>48</v>
      </c>
      <c r="I41" s="15">
        <v>44</v>
      </c>
      <c r="J41" s="89">
        <f t="shared" si="1"/>
        <v>-4</v>
      </c>
      <c r="K41" s="90">
        <f t="shared" si="2"/>
        <v>-8.3333333333333428</v>
      </c>
      <c r="L41" s="5"/>
      <c r="N41" s="3"/>
    </row>
    <row r="42" spans="1:14" s="47" customFormat="1">
      <c r="A42" s="19" t="s">
        <v>103</v>
      </c>
      <c r="B42" s="12" t="s">
        <v>34</v>
      </c>
      <c r="C42" s="12" t="s">
        <v>1</v>
      </c>
      <c r="D42" s="12" t="s">
        <v>8</v>
      </c>
      <c r="E42" s="8">
        <v>71002</v>
      </c>
      <c r="F42" s="102" t="s">
        <v>100</v>
      </c>
      <c r="G42" s="12"/>
      <c r="H42" s="10">
        <f>H43</f>
        <v>294.3</v>
      </c>
      <c r="I42" s="10">
        <f>I43</f>
        <v>123.1</v>
      </c>
      <c r="J42" s="89">
        <f t="shared" si="1"/>
        <v>-171.20000000000002</v>
      </c>
      <c r="K42" s="90">
        <f t="shared" si="2"/>
        <v>-58.171933401291206</v>
      </c>
      <c r="L42" s="4"/>
      <c r="N42" s="3"/>
    </row>
    <row r="43" spans="1:14" s="47" customFormat="1" ht="56.25" customHeight="1">
      <c r="A43" s="26" t="s">
        <v>280</v>
      </c>
      <c r="B43" s="12" t="s">
        <v>34</v>
      </c>
      <c r="C43" s="12" t="s">
        <v>1</v>
      </c>
      <c r="D43" s="12" t="s">
        <v>8</v>
      </c>
      <c r="E43" s="8">
        <v>71002</v>
      </c>
      <c r="F43" s="103">
        <v>76500</v>
      </c>
      <c r="G43" s="12"/>
      <c r="H43" s="10">
        <f>H44+H46</f>
        <v>294.3</v>
      </c>
      <c r="I43" s="10">
        <f>I44+I46</f>
        <v>123.1</v>
      </c>
      <c r="J43" s="89">
        <f t="shared" si="1"/>
        <v>-171.20000000000002</v>
      </c>
      <c r="K43" s="90">
        <f t="shared" si="2"/>
        <v>-58.171933401291206</v>
      </c>
      <c r="L43" s="4"/>
      <c r="M43" s="47" t="s">
        <v>139</v>
      </c>
      <c r="N43" s="1"/>
    </row>
    <row r="44" spans="1:14" s="47" customFormat="1" ht="38.25">
      <c r="A44" s="19" t="s">
        <v>53</v>
      </c>
      <c r="B44" s="12" t="s">
        <v>34</v>
      </c>
      <c r="C44" s="12" t="s">
        <v>1</v>
      </c>
      <c r="D44" s="12" t="s">
        <v>8</v>
      </c>
      <c r="E44" s="8">
        <v>71002</v>
      </c>
      <c r="F44" s="103">
        <v>76500</v>
      </c>
      <c r="G44" s="12" t="s">
        <v>52</v>
      </c>
      <c r="H44" s="10">
        <f>H45</f>
        <v>255.8</v>
      </c>
      <c r="I44" s="10">
        <f>I45</f>
        <v>123.1</v>
      </c>
      <c r="J44" s="89">
        <f t="shared" si="1"/>
        <v>-132.70000000000002</v>
      </c>
      <c r="K44" s="90">
        <f t="shared" si="2"/>
        <v>-51.876465989053955</v>
      </c>
      <c r="L44" s="4"/>
      <c r="N44" s="1"/>
    </row>
    <row r="45" spans="1:14" s="47" customFormat="1">
      <c r="A45" s="19" t="s">
        <v>55</v>
      </c>
      <c r="B45" s="12" t="s">
        <v>34</v>
      </c>
      <c r="C45" s="12" t="s">
        <v>1</v>
      </c>
      <c r="D45" s="12" t="s">
        <v>8</v>
      </c>
      <c r="E45" s="8">
        <v>71002</v>
      </c>
      <c r="F45" s="103">
        <v>76500</v>
      </c>
      <c r="G45" s="12" t="s">
        <v>54</v>
      </c>
      <c r="H45" s="9">
        <v>255.8</v>
      </c>
      <c r="I45" s="9">
        <v>123.1</v>
      </c>
      <c r="J45" s="89">
        <f t="shared" si="1"/>
        <v>-132.70000000000002</v>
      </c>
      <c r="K45" s="90">
        <f>I45/H45*100-100</f>
        <v>-51.876465989053955</v>
      </c>
      <c r="L45" s="5"/>
      <c r="M45" s="47" t="s">
        <v>140</v>
      </c>
      <c r="N45" s="3"/>
    </row>
    <row r="46" spans="1:14" s="47" customFormat="1">
      <c r="A46" s="19" t="s">
        <v>57</v>
      </c>
      <c r="B46" s="12" t="s">
        <v>34</v>
      </c>
      <c r="C46" s="12" t="s">
        <v>1</v>
      </c>
      <c r="D46" s="12" t="s">
        <v>8</v>
      </c>
      <c r="E46" s="8">
        <v>71002</v>
      </c>
      <c r="F46" s="103">
        <v>76500</v>
      </c>
      <c r="G46" s="12" t="s">
        <v>56</v>
      </c>
      <c r="H46" s="95">
        <f>H47</f>
        <v>38.5</v>
      </c>
      <c r="I46" s="95">
        <f>I47</f>
        <v>0</v>
      </c>
      <c r="J46" s="89">
        <f t="shared" si="1"/>
        <v>-38.5</v>
      </c>
      <c r="K46" s="90">
        <f>I46/H46*100-100</f>
        <v>-100</v>
      </c>
      <c r="L46" s="5"/>
      <c r="N46" s="3"/>
    </row>
    <row r="47" spans="1:14" s="47" customFormat="1" ht="25.5">
      <c r="A47" s="63" t="s">
        <v>58</v>
      </c>
      <c r="B47" s="12" t="s">
        <v>34</v>
      </c>
      <c r="C47" s="12" t="s">
        <v>1</v>
      </c>
      <c r="D47" s="12" t="s">
        <v>8</v>
      </c>
      <c r="E47" s="8">
        <v>71002</v>
      </c>
      <c r="F47" s="103">
        <v>76500</v>
      </c>
      <c r="G47" s="12" t="s">
        <v>17</v>
      </c>
      <c r="H47" s="9">
        <v>38.5</v>
      </c>
      <c r="I47" s="9">
        <v>0</v>
      </c>
      <c r="J47" s="89">
        <f t="shared" si="1"/>
        <v>-38.5</v>
      </c>
      <c r="K47" s="90">
        <f>I47/H47*100-100</f>
        <v>-100</v>
      </c>
      <c r="L47" s="5"/>
      <c r="N47" s="3"/>
    </row>
    <row r="48" spans="1:14" s="47" customFormat="1" ht="28.5" customHeight="1">
      <c r="A48" s="63" t="s">
        <v>402</v>
      </c>
      <c r="B48" s="12" t="s">
        <v>34</v>
      </c>
      <c r="C48" s="12" t="s">
        <v>1</v>
      </c>
      <c r="D48" s="12" t="s">
        <v>8</v>
      </c>
      <c r="E48" s="8">
        <v>71009</v>
      </c>
      <c r="F48" s="102" t="s">
        <v>100</v>
      </c>
      <c r="G48" s="12"/>
      <c r="H48" s="118">
        <f t="shared" ref="H48:I50" si="6">H49</f>
        <v>504.8</v>
      </c>
      <c r="I48" s="118">
        <f t="shared" si="6"/>
        <v>0</v>
      </c>
      <c r="J48" s="89">
        <f t="shared" si="1"/>
        <v>-504.8</v>
      </c>
      <c r="K48" s="90">
        <f t="shared" ref="K48:K51" si="7">I48/H48*100-100</f>
        <v>-100</v>
      </c>
      <c r="L48" s="5"/>
      <c r="N48" s="3"/>
    </row>
    <row r="49" spans="1:14" s="47" customFormat="1" ht="25.5">
      <c r="A49" s="63" t="s">
        <v>401</v>
      </c>
      <c r="B49" s="12" t="s">
        <v>34</v>
      </c>
      <c r="C49" s="12" t="s">
        <v>1</v>
      </c>
      <c r="D49" s="12" t="s">
        <v>8</v>
      </c>
      <c r="E49" s="8">
        <v>71009</v>
      </c>
      <c r="F49" s="103">
        <v>79200</v>
      </c>
      <c r="G49" s="12"/>
      <c r="H49" s="118">
        <f t="shared" si="6"/>
        <v>504.8</v>
      </c>
      <c r="I49" s="118">
        <f t="shared" si="6"/>
        <v>0</v>
      </c>
      <c r="J49" s="89">
        <f t="shared" si="1"/>
        <v>-504.8</v>
      </c>
      <c r="K49" s="90">
        <f t="shared" si="7"/>
        <v>-100</v>
      </c>
      <c r="L49" s="5"/>
      <c r="N49" s="3"/>
    </row>
    <row r="50" spans="1:14" s="47" customFormat="1" ht="38.25">
      <c r="A50" s="63" t="s">
        <v>53</v>
      </c>
      <c r="B50" s="12" t="s">
        <v>34</v>
      </c>
      <c r="C50" s="12" t="s">
        <v>1</v>
      </c>
      <c r="D50" s="12" t="s">
        <v>8</v>
      </c>
      <c r="E50" s="8">
        <v>71009</v>
      </c>
      <c r="F50" s="103">
        <v>79200</v>
      </c>
      <c r="G50" s="12" t="s">
        <v>52</v>
      </c>
      <c r="H50" s="118">
        <f t="shared" si="6"/>
        <v>504.8</v>
      </c>
      <c r="I50" s="118">
        <f t="shared" si="6"/>
        <v>0</v>
      </c>
      <c r="J50" s="89">
        <f t="shared" si="1"/>
        <v>-504.8</v>
      </c>
      <c r="K50" s="90">
        <f t="shared" si="7"/>
        <v>-100</v>
      </c>
      <c r="L50" s="5"/>
      <c r="N50" s="3"/>
    </row>
    <row r="51" spans="1:14" s="47" customFormat="1">
      <c r="A51" s="63" t="s">
        <v>55</v>
      </c>
      <c r="B51" s="12" t="s">
        <v>34</v>
      </c>
      <c r="C51" s="12" t="s">
        <v>1</v>
      </c>
      <c r="D51" s="12" t="s">
        <v>8</v>
      </c>
      <c r="E51" s="8">
        <v>71009</v>
      </c>
      <c r="F51" s="103">
        <v>79200</v>
      </c>
      <c r="G51" s="12" t="s">
        <v>54</v>
      </c>
      <c r="H51" s="9">
        <v>504.8</v>
      </c>
      <c r="I51" s="9">
        <v>0</v>
      </c>
      <c r="J51" s="89">
        <f t="shared" si="1"/>
        <v>-504.8</v>
      </c>
      <c r="K51" s="90">
        <f t="shared" si="7"/>
        <v>-100</v>
      </c>
      <c r="L51" s="5"/>
      <c r="N51" s="3"/>
    </row>
    <row r="52" spans="1:14" s="47" customFormat="1" ht="25.5">
      <c r="A52" s="19" t="s">
        <v>307</v>
      </c>
      <c r="B52" s="12" t="s">
        <v>34</v>
      </c>
      <c r="C52" s="12" t="s">
        <v>1</v>
      </c>
      <c r="D52" s="12" t="s">
        <v>8</v>
      </c>
      <c r="E52" s="11">
        <v>72000</v>
      </c>
      <c r="F52" s="102" t="s">
        <v>100</v>
      </c>
      <c r="G52" s="12"/>
      <c r="H52" s="10">
        <f>H53+H59+H63+H74</f>
        <v>1471.49</v>
      </c>
      <c r="I52" s="10">
        <f>I53+I59+I63+I74</f>
        <v>999.9</v>
      </c>
      <c r="J52" s="89">
        <f t="shared" si="1"/>
        <v>-471.59000000000003</v>
      </c>
      <c r="K52" s="90">
        <f t="shared" si="2"/>
        <v>-32.048467879496286</v>
      </c>
      <c r="L52" s="4"/>
      <c r="N52" s="1"/>
    </row>
    <row r="53" spans="1:14" s="47" customFormat="1" ht="38.25">
      <c r="A53" s="19" t="s">
        <v>117</v>
      </c>
      <c r="B53" s="12" t="s">
        <v>34</v>
      </c>
      <c r="C53" s="12" t="s">
        <v>1</v>
      </c>
      <c r="D53" s="12" t="s">
        <v>8</v>
      </c>
      <c r="E53" s="8">
        <v>72002</v>
      </c>
      <c r="F53" s="102" t="s">
        <v>100</v>
      </c>
      <c r="G53" s="12"/>
      <c r="H53" s="10">
        <f t="shared" ref="H53:I55" si="8">H54</f>
        <v>294.3</v>
      </c>
      <c r="I53" s="10">
        <f t="shared" si="8"/>
        <v>187.3</v>
      </c>
      <c r="J53" s="89">
        <f t="shared" si="1"/>
        <v>-107</v>
      </c>
      <c r="K53" s="90">
        <f t="shared" si="2"/>
        <v>-36.357458375806992</v>
      </c>
      <c r="L53" s="4"/>
      <c r="N53" s="3"/>
    </row>
    <row r="54" spans="1:14" s="47" customFormat="1" ht="43.5" customHeight="1">
      <c r="A54" s="26" t="s">
        <v>281</v>
      </c>
      <c r="B54" s="12" t="s">
        <v>34</v>
      </c>
      <c r="C54" s="12" t="s">
        <v>1</v>
      </c>
      <c r="D54" s="12" t="s">
        <v>8</v>
      </c>
      <c r="E54" s="8">
        <v>72002</v>
      </c>
      <c r="F54" s="103" t="s">
        <v>104</v>
      </c>
      <c r="G54" s="12"/>
      <c r="H54" s="10">
        <f>H55+H57</f>
        <v>294.3</v>
      </c>
      <c r="I54" s="10">
        <f>I55+I57</f>
        <v>187.3</v>
      </c>
      <c r="J54" s="89">
        <f t="shared" si="1"/>
        <v>-107</v>
      </c>
      <c r="K54" s="90">
        <f t="shared" si="2"/>
        <v>-36.357458375806992</v>
      </c>
      <c r="L54" s="4"/>
      <c r="M54" s="47" t="s">
        <v>139</v>
      </c>
      <c r="N54" s="1"/>
    </row>
    <row r="55" spans="1:14" s="47" customFormat="1" ht="38.25">
      <c r="A55" s="19" t="s">
        <v>53</v>
      </c>
      <c r="B55" s="12" t="s">
        <v>34</v>
      </c>
      <c r="C55" s="12" t="s">
        <v>1</v>
      </c>
      <c r="D55" s="12" t="s">
        <v>8</v>
      </c>
      <c r="E55" s="8">
        <v>72002</v>
      </c>
      <c r="F55" s="103" t="s">
        <v>104</v>
      </c>
      <c r="G55" s="12" t="s">
        <v>52</v>
      </c>
      <c r="H55" s="10">
        <f t="shared" si="8"/>
        <v>255.8</v>
      </c>
      <c r="I55" s="10">
        <f t="shared" si="8"/>
        <v>187.3</v>
      </c>
      <c r="J55" s="89">
        <f t="shared" si="1"/>
        <v>-68.5</v>
      </c>
      <c r="K55" s="90">
        <f t="shared" si="2"/>
        <v>-26.778733385457386</v>
      </c>
      <c r="L55" s="4"/>
      <c r="N55" s="1"/>
    </row>
    <row r="56" spans="1:14" s="47" customFormat="1">
      <c r="A56" s="19" t="s">
        <v>55</v>
      </c>
      <c r="B56" s="12" t="s">
        <v>34</v>
      </c>
      <c r="C56" s="12" t="s">
        <v>1</v>
      </c>
      <c r="D56" s="12" t="s">
        <v>8</v>
      </c>
      <c r="E56" s="8">
        <v>72002</v>
      </c>
      <c r="F56" s="103" t="s">
        <v>104</v>
      </c>
      <c r="G56" s="12" t="s">
        <v>54</v>
      </c>
      <c r="H56" s="15">
        <v>255.8</v>
      </c>
      <c r="I56" s="15">
        <v>187.3</v>
      </c>
      <c r="J56" s="89">
        <f t="shared" si="1"/>
        <v>-68.5</v>
      </c>
      <c r="K56" s="90">
        <f t="shared" si="2"/>
        <v>-26.778733385457386</v>
      </c>
      <c r="L56" s="5"/>
      <c r="M56" s="47" t="s">
        <v>140</v>
      </c>
      <c r="N56" s="3"/>
    </row>
    <row r="57" spans="1:14" s="47" customFormat="1">
      <c r="A57" s="19" t="s">
        <v>57</v>
      </c>
      <c r="B57" s="12" t="s">
        <v>34</v>
      </c>
      <c r="C57" s="12" t="s">
        <v>1</v>
      </c>
      <c r="D57" s="12" t="s">
        <v>8</v>
      </c>
      <c r="E57" s="8">
        <v>72002</v>
      </c>
      <c r="F57" s="103" t="s">
        <v>104</v>
      </c>
      <c r="G57" s="12" t="s">
        <v>56</v>
      </c>
      <c r="H57" s="22">
        <f>H58</f>
        <v>38.5</v>
      </c>
      <c r="I57" s="22">
        <f>I58</f>
        <v>0</v>
      </c>
      <c r="J57" s="89">
        <f t="shared" ref="J57:J58" si="9">I57-H57</f>
        <v>-38.5</v>
      </c>
      <c r="K57" s="90">
        <f t="shared" ref="K57:K58" si="10">I57/H57*100-100</f>
        <v>-100</v>
      </c>
      <c r="L57" s="5"/>
      <c r="N57" s="3"/>
    </row>
    <row r="58" spans="1:14" s="47" customFormat="1" ht="25.5">
      <c r="A58" s="63" t="s">
        <v>58</v>
      </c>
      <c r="B58" s="12" t="s">
        <v>34</v>
      </c>
      <c r="C58" s="12" t="s">
        <v>1</v>
      </c>
      <c r="D58" s="12" t="s">
        <v>8</v>
      </c>
      <c r="E58" s="8">
        <v>72002</v>
      </c>
      <c r="F58" s="103" t="s">
        <v>104</v>
      </c>
      <c r="G58" s="12" t="s">
        <v>17</v>
      </c>
      <c r="H58" s="15">
        <v>38.5</v>
      </c>
      <c r="I58" s="15">
        <v>0</v>
      </c>
      <c r="J58" s="89">
        <f t="shared" si="9"/>
        <v>-38.5</v>
      </c>
      <c r="K58" s="90">
        <f t="shared" si="10"/>
        <v>-100</v>
      </c>
      <c r="L58" s="5"/>
      <c r="N58" s="3"/>
    </row>
    <row r="59" spans="1:14" s="47" customFormat="1" ht="25.5">
      <c r="A59" s="19" t="s">
        <v>166</v>
      </c>
      <c r="B59" s="12" t="s">
        <v>34</v>
      </c>
      <c r="C59" s="12" t="s">
        <v>1</v>
      </c>
      <c r="D59" s="12" t="s">
        <v>8</v>
      </c>
      <c r="E59" s="8">
        <v>72003</v>
      </c>
      <c r="F59" s="102" t="s">
        <v>100</v>
      </c>
      <c r="G59" s="12"/>
      <c r="H59" s="10">
        <f>H60</f>
        <v>294.3</v>
      </c>
      <c r="I59" s="10">
        <f>I60</f>
        <v>162.69999999999999</v>
      </c>
      <c r="J59" s="89">
        <f t="shared" si="1"/>
        <v>-131.60000000000002</v>
      </c>
      <c r="K59" s="90">
        <f t="shared" si="2"/>
        <v>-44.716275908936467</v>
      </c>
      <c r="L59" s="4"/>
      <c r="N59" s="3"/>
    </row>
    <row r="60" spans="1:14" s="47" customFormat="1" ht="38.25">
      <c r="A60" s="19" t="s">
        <v>282</v>
      </c>
      <c r="B60" s="12" t="s">
        <v>34</v>
      </c>
      <c r="C60" s="12" t="s">
        <v>1</v>
      </c>
      <c r="D60" s="12" t="s">
        <v>8</v>
      </c>
      <c r="E60" s="8">
        <v>72003</v>
      </c>
      <c r="F60" s="103">
        <v>76600</v>
      </c>
      <c r="G60" s="12"/>
      <c r="H60" s="10">
        <f>H61</f>
        <v>294.3</v>
      </c>
      <c r="I60" s="10">
        <f t="shared" ref="I60" si="11">I61</f>
        <v>162.69999999999999</v>
      </c>
      <c r="J60" s="89">
        <f t="shared" si="1"/>
        <v>-131.60000000000002</v>
      </c>
      <c r="K60" s="90">
        <f t="shared" si="2"/>
        <v>-44.716275908936467</v>
      </c>
      <c r="L60" s="4"/>
      <c r="M60" s="47" t="s">
        <v>139</v>
      </c>
      <c r="N60" s="1"/>
    </row>
    <row r="61" spans="1:14" s="47" customFormat="1" ht="38.25">
      <c r="A61" s="19" t="s">
        <v>53</v>
      </c>
      <c r="B61" s="12" t="s">
        <v>34</v>
      </c>
      <c r="C61" s="12" t="s">
        <v>1</v>
      </c>
      <c r="D61" s="12" t="s">
        <v>8</v>
      </c>
      <c r="E61" s="8">
        <v>72003</v>
      </c>
      <c r="F61" s="103">
        <v>76600</v>
      </c>
      <c r="G61" s="12" t="s">
        <v>52</v>
      </c>
      <c r="H61" s="10">
        <f>H62</f>
        <v>294.3</v>
      </c>
      <c r="I61" s="10">
        <f>I62</f>
        <v>162.69999999999999</v>
      </c>
      <c r="J61" s="89">
        <f t="shared" si="1"/>
        <v>-131.60000000000002</v>
      </c>
      <c r="K61" s="90">
        <f t="shared" si="2"/>
        <v>-44.716275908936467</v>
      </c>
      <c r="L61" s="4"/>
      <c r="N61" s="1"/>
    </row>
    <row r="62" spans="1:14" s="47" customFormat="1">
      <c r="A62" s="19" t="s">
        <v>55</v>
      </c>
      <c r="B62" s="12" t="s">
        <v>34</v>
      </c>
      <c r="C62" s="12" t="s">
        <v>1</v>
      </c>
      <c r="D62" s="12" t="s">
        <v>8</v>
      </c>
      <c r="E62" s="8">
        <v>72003</v>
      </c>
      <c r="F62" s="103">
        <v>76600</v>
      </c>
      <c r="G62" s="12" t="s">
        <v>54</v>
      </c>
      <c r="H62" s="9">
        <v>294.3</v>
      </c>
      <c r="I62" s="9">
        <v>162.69999999999999</v>
      </c>
      <c r="J62" s="89">
        <f t="shared" si="1"/>
        <v>-131.60000000000002</v>
      </c>
      <c r="K62" s="90">
        <f t="shared" si="2"/>
        <v>-44.716275908936467</v>
      </c>
      <c r="L62" s="5"/>
      <c r="M62" s="47" t="s">
        <v>140</v>
      </c>
      <c r="N62" s="3"/>
    </row>
    <row r="63" spans="1:14" s="47" customFormat="1" ht="25.5">
      <c r="A63" s="19" t="s">
        <v>105</v>
      </c>
      <c r="B63" s="12" t="s">
        <v>34</v>
      </c>
      <c r="C63" s="12" t="s">
        <v>1</v>
      </c>
      <c r="D63" s="12" t="s">
        <v>8</v>
      </c>
      <c r="E63" s="8">
        <v>72004</v>
      </c>
      <c r="F63" s="102" t="s">
        <v>100</v>
      </c>
      <c r="G63" s="12"/>
      <c r="H63" s="10">
        <f>H64+H69</f>
        <v>588.58999999999992</v>
      </c>
      <c r="I63" s="10">
        <f>I64+I69</f>
        <v>435.79999999999995</v>
      </c>
      <c r="J63" s="89">
        <f t="shared" si="1"/>
        <v>-152.78999999999996</v>
      </c>
      <c r="K63" s="90">
        <f t="shared" si="2"/>
        <v>-25.958646935897661</v>
      </c>
      <c r="L63" s="4"/>
      <c r="N63" s="3"/>
    </row>
    <row r="64" spans="1:14" s="47" customFormat="1" ht="38.25">
      <c r="A64" s="26" t="s">
        <v>283</v>
      </c>
      <c r="B64" s="12" t="s">
        <v>34</v>
      </c>
      <c r="C64" s="12" t="s">
        <v>1</v>
      </c>
      <c r="D64" s="12" t="s">
        <v>8</v>
      </c>
      <c r="E64" s="8">
        <v>72004</v>
      </c>
      <c r="F64" s="103">
        <v>76400</v>
      </c>
      <c r="G64" s="12"/>
      <c r="H64" s="10">
        <f>H65+H67</f>
        <v>294.3</v>
      </c>
      <c r="I64" s="10">
        <f>I65+I67</f>
        <v>216.2</v>
      </c>
      <c r="J64" s="89">
        <f t="shared" si="1"/>
        <v>-78.100000000000023</v>
      </c>
      <c r="K64" s="90">
        <f t="shared" si="2"/>
        <v>-26.537546721032967</v>
      </c>
      <c r="L64" s="4"/>
      <c r="M64" s="47" t="s">
        <v>139</v>
      </c>
      <c r="N64" s="1"/>
    </row>
    <row r="65" spans="1:14" s="47" customFormat="1" ht="38.25">
      <c r="A65" s="19" t="s">
        <v>53</v>
      </c>
      <c r="B65" s="12" t="s">
        <v>34</v>
      </c>
      <c r="C65" s="12" t="s">
        <v>1</v>
      </c>
      <c r="D65" s="12" t="s">
        <v>8</v>
      </c>
      <c r="E65" s="8">
        <v>72004</v>
      </c>
      <c r="F65" s="103">
        <v>76400</v>
      </c>
      <c r="G65" s="12" t="s">
        <v>52</v>
      </c>
      <c r="H65" s="10">
        <f>H66</f>
        <v>255.8</v>
      </c>
      <c r="I65" s="10">
        <f>I66</f>
        <v>186.2</v>
      </c>
      <c r="J65" s="89">
        <f t="shared" si="1"/>
        <v>-69.600000000000023</v>
      </c>
      <c r="K65" s="90">
        <f t="shared" si="2"/>
        <v>-27.208756841282252</v>
      </c>
      <c r="L65" s="4"/>
      <c r="N65" s="1"/>
    </row>
    <row r="66" spans="1:14" s="47" customFormat="1">
      <c r="A66" s="19" t="s">
        <v>55</v>
      </c>
      <c r="B66" s="12" t="s">
        <v>34</v>
      </c>
      <c r="C66" s="12" t="s">
        <v>1</v>
      </c>
      <c r="D66" s="12" t="s">
        <v>8</v>
      </c>
      <c r="E66" s="8">
        <v>72004</v>
      </c>
      <c r="F66" s="103">
        <v>76400</v>
      </c>
      <c r="G66" s="12" t="s">
        <v>54</v>
      </c>
      <c r="H66" s="15">
        <v>255.8</v>
      </c>
      <c r="I66" s="15">
        <v>186.2</v>
      </c>
      <c r="J66" s="89">
        <f t="shared" si="1"/>
        <v>-69.600000000000023</v>
      </c>
      <c r="K66" s="90">
        <f t="shared" si="2"/>
        <v>-27.208756841282252</v>
      </c>
      <c r="L66" s="5"/>
      <c r="M66" s="47" t="s">
        <v>140</v>
      </c>
      <c r="N66" s="3"/>
    </row>
    <row r="67" spans="1:14" s="47" customFormat="1">
      <c r="A67" s="19" t="s">
        <v>57</v>
      </c>
      <c r="B67" s="12" t="s">
        <v>34</v>
      </c>
      <c r="C67" s="12" t="s">
        <v>1</v>
      </c>
      <c r="D67" s="12" t="s">
        <v>8</v>
      </c>
      <c r="E67" s="8">
        <v>72004</v>
      </c>
      <c r="F67" s="103">
        <v>76400</v>
      </c>
      <c r="G67" s="12" t="s">
        <v>56</v>
      </c>
      <c r="H67" s="22">
        <f>H68</f>
        <v>38.5</v>
      </c>
      <c r="I67" s="22">
        <f>I68</f>
        <v>30</v>
      </c>
      <c r="J67" s="89">
        <f t="shared" ref="J67:J68" si="12">I67-H67</f>
        <v>-8.5</v>
      </c>
      <c r="K67" s="90">
        <f t="shared" ref="K67:K68" si="13">I67/H67*100-100</f>
        <v>-22.077922077922068</v>
      </c>
      <c r="L67" s="5"/>
      <c r="N67" s="3"/>
    </row>
    <row r="68" spans="1:14" s="47" customFormat="1" ht="25.5">
      <c r="A68" s="63" t="s">
        <v>58</v>
      </c>
      <c r="B68" s="12" t="s">
        <v>34</v>
      </c>
      <c r="C68" s="12" t="s">
        <v>1</v>
      </c>
      <c r="D68" s="12" t="s">
        <v>8</v>
      </c>
      <c r="E68" s="8">
        <v>72004</v>
      </c>
      <c r="F68" s="103">
        <v>76400</v>
      </c>
      <c r="G68" s="12" t="s">
        <v>17</v>
      </c>
      <c r="H68" s="15">
        <v>38.5</v>
      </c>
      <c r="I68" s="15">
        <v>30</v>
      </c>
      <c r="J68" s="89">
        <f t="shared" si="12"/>
        <v>-8.5</v>
      </c>
      <c r="K68" s="90">
        <f t="shared" si="13"/>
        <v>-22.077922077922068</v>
      </c>
      <c r="L68" s="5"/>
      <c r="N68" s="3"/>
    </row>
    <row r="69" spans="1:14" s="47" customFormat="1" ht="84" customHeight="1">
      <c r="A69" s="26" t="s">
        <v>284</v>
      </c>
      <c r="B69" s="12" t="s">
        <v>34</v>
      </c>
      <c r="C69" s="12" t="s">
        <v>1</v>
      </c>
      <c r="D69" s="12" t="s">
        <v>8</v>
      </c>
      <c r="E69" s="8">
        <v>72004</v>
      </c>
      <c r="F69" s="103">
        <v>77120</v>
      </c>
      <c r="G69" s="12"/>
      <c r="H69" s="10">
        <f>H70+H72</f>
        <v>294.28999999999996</v>
      </c>
      <c r="I69" s="10">
        <f>I70+I72</f>
        <v>219.6</v>
      </c>
      <c r="J69" s="89">
        <f t="shared" si="1"/>
        <v>-74.689999999999969</v>
      </c>
      <c r="K69" s="90">
        <f t="shared" si="2"/>
        <v>-25.379727479696896</v>
      </c>
      <c r="L69" s="4"/>
      <c r="M69" s="47" t="s">
        <v>139</v>
      </c>
      <c r="N69" s="1"/>
    </row>
    <row r="70" spans="1:14" s="47" customFormat="1" ht="38.25">
      <c r="A70" s="19" t="s">
        <v>53</v>
      </c>
      <c r="B70" s="12" t="s">
        <v>34</v>
      </c>
      <c r="C70" s="12" t="s">
        <v>1</v>
      </c>
      <c r="D70" s="12" t="s">
        <v>8</v>
      </c>
      <c r="E70" s="8">
        <v>72004</v>
      </c>
      <c r="F70" s="103">
        <v>77120</v>
      </c>
      <c r="G70" s="12" t="s">
        <v>52</v>
      </c>
      <c r="H70" s="10">
        <f t="shared" ref="H70:I70" si="14">H71</f>
        <v>255.89</v>
      </c>
      <c r="I70" s="10">
        <f t="shared" si="14"/>
        <v>194.6</v>
      </c>
      <c r="J70" s="89">
        <f t="shared" si="1"/>
        <v>-61.289999999999992</v>
      </c>
      <c r="K70" s="90">
        <f t="shared" si="2"/>
        <v>-23.951697995232323</v>
      </c>
      <c r="L70" s="4"/>
      <c r="N70" s="1"/>
    </row>
    <row r="71" spans="1:14" s="47" customFormat="1">
      <c r="A71" s="19" t="s">
        <v>55</v>
      </c>
      <c r="B71" s="12" t="s">
        <v>34</v>
      </c>
      <c r="C71" s="12" t="s">
        <v>1</v>
      </c>
      <c r="D71" s="12" t="s">
        <v>8</v>
      </c>
      <c r="E71" s="8">
        <v>72004</v>
      </c>
      <c r="F71" s="103">
        <v>77120</v>
      </c>
      <c r="G71" s="12" t="s">
        <v>54</v>
      </c>
      <c r="H71" s="15">
        <v>255.89</v>
      </c>
      <c r="I71" s="15">
        <v>194.6</v>
      </c>
      <c r="J71" s="89">
        <f t="shared" si="1"/>
        <v>-61.289999999999992</v>
      </c>
      <c r="K71" s="90">
        <f t="shared" si="2"/>
        <v>-23.951697995232323</v>
      </c>
      <c r="L71" s="5"/>
      <c r="M71" s="47" t="s">
        <v>140</v>
      </c>
      <c r="N71" s="3"/>
    </row>
    <row r="72" spans="1:14" s="47" customFormat="1">
      <c r="A72" s="19" t="s">
        <v>57</v>
      </c>
      <c r="B72" s="12" t="s">
        <v>34</v>
      </c>
      <c r="C72" s="12" t="s">
        <v>1</v>
      </c>
      <c r="D72" s="12" t="s">
        <v>8</v>
      </c>
      <c r="E72" s="8">
        <v>72004</v>
      </c>
      <c r="F72" s="103">
        <v>77120</v>
      </c>
      <c r="G72" s="12" t="s">
        <v>56</v>
      </c>
      <c r="H72" s="22">
        <f>H73</f>
        <v>38.4</v>
      </c>
      <c r="I72" s="22">
        <f>I73</f>
        <v>25</v>
      </c>
      <c r="J72" s="89">
        <f t="shared" ref="J72:J73" si="15">I72-H72</f>
        <v>-13.399999999999999</v>
      </c>
      <c r="K72" s="90">
        <f t="shared" ref="K72:K73" si="16">I72/H72*100-100</f>
        <v>-34.895833333333329</v>
      </c>
      <c r="L72" s="5"/>
      <c r="N72" s="3"/>
    </row>
    <row r="73" spans="1:14" s="47" customFormat="1" ht="25.5">
      <c r="A73" s="63" t="s">
        <v>58</v>
      </c>
      <c r="B73" s="12" t="s">
        <v>34</v>
      </c>
      <c r="C73" s="12" t="s">
        <v>1</v>
      </c>
      <c r="D73" s="12" t="s">
        <v>8</v>
      </c>
      <c r="E73" s="8">
        <v>72004</v>
      </c>
      <c r="F73" s="103">
        <v>77120</v>
      </c>
      <c r="G73" s="12" t="s">
        <v>17</v>
      </c>
      <c r="H73" s="15">
        <v>38.4</v>
      </c>
      <c r="I73" s="15">
        <v>25</v>
      </c>
      <c r="J73" s="89">
        <f t="shared" si="15"/>
        <v>-13.399999999999999</v>
      </c>
      <c r="K73" s="90">
        <f t="shared" si="16"/>
        <v>-34.895833333333329</v>
      </c>
      <c r="L73" s="5"/>
      <c r="N73" s="3"/>
    </row>
    <row r="74" spans="1:14" s="47" customFormat="1" ht="25.5">
      <c r="A74" s="19" t="s">
        <v>167</v>
      </c>
      <c r="B74" s="12" t="s">
        <v>34</v>
      </c>
      <c r="C74" s="12" t="s">
        <v>1</v>
      </c>
      <c r="D74" s="12" t="s">
        <v>8</v>
      </c>
      <c r="E74" s="8">
        <v>72005</v>
      </c>
      <c r="F74" s="102" t="s">
        <v>100</v>
      </c>
      <c r="G74" s="12"/>
      <c r="H74" s="10">
        <f t="shared" ref="H74:I76" si="17">H75</f>
        <v>294.3</v>
      </c>
      <c r="I74" s="10">
        <f t="shared" si="17"/>
        <v>214.1</v>
      </c>
      <c r="J74" s="89">
        <f t="shared" si="1"/>
        <v>-80.200000000000017</v>
      </c>
      <c r="K74" s="90">
        <f t="shared" si="2"/>
        <v>-27.251104315324497</v>
      </c>
      <c r="L74" s="4"/>
      <c r="N74" s="1"/>
    </row>
    <row r="75" spans="1:14" s="47" customFormat="1" ht="38.25">
      <c r="A75" s="19" t="s">
        <v>285</v>
      </c>
      <c r="B75" s="12" t="s">
        <v>34</v>
      </c>
      <c r="C75" s="12" t="s">
        <v>1</v>
      </c>
      <c r="D75" s="12" t="s">
        <v>8</v>
      </c>
      <c r="E75" s="8">
        <v>72005</v>
      </c>
      <c r="F75" s="103">
        <v>76300</v>
      </c>
      <c r="G75" s="12"/>
      <c r="H75" s="10">
        <f>H76+H78</f>
        <v>294.3</v>
      </c>
      <c r="I75" s="10">
        <f>I76+I78</f>
        <v>214.1</v>
      </c>
      <c r="J75" s="89">
        <f t="shared" si="1"/>
        <v>-80.200000000000017</v>
      </c>
      <c r="K75" s="90">
        <f t="shared" si="2"/>
        <v>-27.251104315324497</v>
      </c>
      <c r="L75" s="4"/>
      <c r="M75" s="47" t="s">
        <v>139</v>
      </c>
      <c r="N75" s="1"/>
    </row>
    <row r="76" spans="1:14" s="47" customFormat="1" ht="38.25">
      <c r="A76" s="19" t="s">
        <v>53</v>
      </c>
      <c r="B76" s="12" t="s">
        <v>34</v>
      </c>
      <c r="C76" s="12" t="s">
        <v>1</v>
      </c>
      <c r="D76" s="12" t="s">
        <v>8</v>
      </c>
      <c r="E76" s="8">
        <v>72005</v>
      </c>
      <c r="F76" s="103">
        <v>76300</v>
      </c>
      <c r="G76" s="12" t="s">
        <v>52</v>
      </c>
      <c r="H76" s="10">
        <f t="shared" si="17"/>
        <v>255.8</v>
      </c>
      <c r="I76" s="10">
        <f t="shared" si="17"/>
        <v>186.6</v>
      </c>
      <c r="J76" s="89">
        <f t="shared" si="1"/>
        <v>-69.200000000000017</v>
      </c>
      <c r="K76" s="90">
        <f t="shared" si="2"/>
        <v>-27.052384675527762</v>
      </c>
      <c r="L76" s="4"/>
      <c r="N76" s="1"/>
    </row>
    <row r="77" spans="1:14" s="47" customFormat="1">
      <c r="A77" s="19" t="s">
        <v>55</v>
      </c>
      <c r="B77" s="12" t="s">
        <v>34</v>
      </c>
      <c r="C77" s="12" t="s">
        <v>1</v>
      </c>
      <c r="D77" s="12" t="s">
        <v>8</v>
      </c>
      <c r="E77" s="8">
        <v>72005</v>
      </c>
      <c r="F77" s="103">
        <v>76300</v>
      </c>
      <c r="G77" s="12" t="s">
        <v>54</v>
      </c>
      <c r="H77" s="9">
        <v>255.8</v>
      </c>
      <c r="I77" s="9">
        <v>186.6</v>
      </c>
      <c r="J77" s="89">
        <f t="shared" si="1"/>
        <v>-69.200000000000017</v>
      </c>
      <c r="K77" s="90">
        <f t="shared" si="2"/>
        <v>-27.052384675527762</v>
      </c>
      <c r="L77" s="5"/>
      <c r="M77" s="47" t="s">
        <v>140</v>
      </c>
      <c r="N77" s="3" t="s">
        <v>268</v>
      </c>
    </row>
    <row r="78" spans="1:14" s="47" customFormat="1">
      <c r="A78" s="19" t="s">
        <v>57</v>
      </c>
      <c r="B78" s="12" t="s">
        <v>34</v>
      </c>
      <c r="C78" s="12" t="s">
        <v>1</v>
      </c>
      <c r="D78" s="12" t="s">
        <v>8</v>
      </c>
      <c r="E78" s="8">
        <v>72005</v>
      </c>
      <c r="F78" s="103">
        <v>76300</v>
      </c>
      <c r="G78" s="12" t="s">
        <v>56</v>
      </c>
      <c r="H78" s="95">
        <f>H79</f>
        <v>38.5</v>
      </c>
      <c r="I78" s="95">
        <f>I79</f>
        <v>27.5</v>
      </c>
      <c r="J78" s="89">
        <f t="shared" ref="J78:J79" si="18">I78-H78</f>
        <v>-11</v>
      </c>
      <c r="K78" s="90">
        <f t="shared" ref="K78:K79" si="19">I78/H78*100-100</f>
        <v>-28.571428571428569</v>
      </c>
      <c r="L78" s="5"/>
      <c r="N78" s="3"/>
    </row>
    <row r="79" spans="1:14" s="47" customFormat="1" ht="25.5">
      <c r="A79" s="63" t="s">
        <v>58</v>
      </c>
      <c r="B79" s="12" t="s">
        <v>34</v>
      </c>
      <c r="C79" s="12" t="s">
        <v>1</v>
      </c>
      <c r="D79" s="12" t="s">
        <v>8</v>
      </c>
      <c r="E79" s="8">
        <v>72005</v>
      </c>
      <c r="F79" s="103">
        <v>76300</v>
      </c>
      <c r="G79" s="12" t="s">
        <v>17</v>
      </c>
      <c r="H79" s="9">
        <v>38.5</v>
      </c>
      <c r="I79" s="9">
        <v>27.5</v>
      </c>
      <c r="J79" s="89">
        <f t="shared" si="18"/>
        <v>-11</v>
      </c>
      <c r="K79" s="90">
        <f t="shared" si="19"/>
        <v>-28.571428571428569</v>
      </c>
      <c r="L79" s="5"/>
      <c r="N79" s="3"/>
    </row>
    <row r="80" spans="1:14" s="47" customFormat="1" ht="12.75">
      <c r="A80" s="19" t="s">
        <v>387</v>
      </c>
      <c r="B80" s="96" t="s">
        <v>34</v>
      </c>
      <c r="C80" s="96" t="s">
        <v>1</v>
      </c>
      <c r="D80" s="96" t="s">
        <v>4</v>
      </c>
      <c r="E80" s="97"/>
      <c r="F80" s="97"/>
      <c r="G80" s="96"/>
      <c r="H80" s="118">
        <f>H81</f>
        <v>0.8</v>
      </c>
      <c r="I80" s="118">
        <f t="shared" ref="I80:I84" si="20">I81</f>
        <v>0</v>
      </c>
      <c r="J80" s="89">
        <f t="shared" ref="J80:J85" si="21">I80-H80</f>
        <v>-0.8</v>
      </c>
      <c r="K80" s="90">
        <f t="shared" ref="K80:K85" si="22">I80/H80*100-100</f>
        <v>-100</v>
      </c>
      <c r="L80" s="5"/>
      <c r="N80" s="3"/>
    </row>
    <row r="81" spans="1:14" s="47" customFormat="1" ht="12.75">
      <c r="A81" s="19" t="s">
        <v>95</v>
      </c>
      <c r="B81" s="96" t="s">
        <v>34</v>
      </c>
      <c r="C81" s="96" t="s">
        <v>1</v>
      </c>
      <c r="D81" s="96" t="s">
        <v>4</v>
      </c>
      <c r="E81" s="97">
        <v>99000</v>
      </c>
      <c r="F81" s="119" t="s">
        <v>100</v>
      </c>
      <c r="G81" s="96"/>
      <c r="H81" s="118">
        <f>H82</f>
        <v>0.8</v>
      </c>
      <c r="I81" s="118">
        <f t="shared" si="20"/>
        <v>0</v>
      </c>
      <c r="J81" s="89">
        <f t="shared" si="21"/>
        <v>-0.8</v>
      </c>
      <c r="K81" s="90">
        <f t="shared" si="22"/>
        <v>-100</v>
      </c>
      <c r="L81" s="5"/>
      <c r="N81" s="3"/>
    </row>
    <row r="82" spans="1:14" s="47" customFormat="1" ht="12.75">
      <c r="A82" s="19" t="s">
        <v>147</v>
      </c>
      <c r="B82" s="96" t="s">
        <v>34</v>
      </c>
      <c r="C82" s="96" t="s">
        <v>1</v>
      </c>
      <c r="D82" s="96" t="s">
        <v>4</v>
      </c>
      <c r="E82" s="97">
        <v>99300</v>
      </c>
      <c r="F82" s="119" t="s">
        <v>100</v>
      </c>
      <c r="G82" s="96"/>
      <c r="H82" s="118">
        <f>H83</f>
        <v>0.8</v>
      </c>
      <c r="I82" s="118">
        <f t="shared" si="20"/>
        <v>0</v>
      </c>
      <c r="J82" s="89">
        <f t="shared" si="21"/>
        <v>-0.8</v>
      </c>
      <c r="K82" s="90">
        <f t="shared" si="22"/>
        <v>-100</v>
      </c>
      <c r="L82" s="5"/>
      <c r="N82" s="3"/>
    </row>
    <row r="83" spans="1:14" s="47" customFormat="1" ht="38.25">
      <c r="A83" s="19" t="s">
        <v>388</v>
      </c>
      <c r="B83" s="96" t="s">
        <v>34</v>
      </c>
      <c r="C83" s="96" t="s">
        <v>1</v>
      </c>
      <c r="D83" s="96" t="s">
        <v>4</v>
      </c>
      <c r="E83" s="97">
        <v>99300</v>
      </c>
      <c r="F83" s="97">
        <v>51200</v>
      </c>
      <c r="G83" s="96"/>
      <c r="H83" s="118">
        <f>H84</f>
        <v>0.8</v>
      </c>
      <c r="I83" s="118">
        <f t="shared" si="20"/>
        <v>0</v>
      </c>
      <c r="J83" s="89">
        <f t="shared" si="21"/>
        <v>-0.8</v>
      </c>
      <c r="K83" s="90">
        <f t="shared" si="22"/>
        <v>-100</v>
      </c>
      <c r="L83" s="5"/>
      <c r="N83" s="3"/>
    </row>
    <row r="84" spans="1:14" s="47" customFormat="1" ht="12.75">
      <c r="A84" s="19" t="s">
        <v>57</v>
      </c>
      <c r="B84" s="96" t="s">
        <v>34</v>
      </c>
      <c r="C84" s="96" t="s">
        <v>1</v>
      </c>
      <c r="D84" s="96" t="s">
        <v>4</v>
      </c>
      <c r="E84" s="97">
        <v>99300</v>
      </c>
      <c r="F84" s="97">
        <v>51200</v>
      </c>
      <c r="G84" s="96" t="s">
        <v>56</v>
      </c>
      <c r="H84" s="118">
        <f>H85</f>
        <v>0.8</v>
      </c>
      <c r="I84" s="118">
        <f t="shared" si="20"/>
        <v>0</v>
      </c>
      <c r="J84" s="89">
        <f t="shared" si="21"/>
        <v>-0.8</v>
      </c>
      <c r="K84" s="90">
        <f t="shared" si="22"/>
        <v>-100</v>
      </c>
      <c r="L84" s="5"/>
      <c r="N84" s="3"/>
    </row>
    <row r="85" spans="1:14" s="47" customFormat="1" ht="25.5">
      <c r="A85" s="115" t="s">
        <v>58</v>
      </c>
      <c r="B85" s="96" t="s">
        <v>34</v>
      </c>
      <c r="C85" s="96" t="s">
        <v>1</v>
      </c>
      <c r="D85" s="96" t="s">
        <v>4</v>
      </c>
      <c r="E85" s="97">
        <v>99300</v>
      </c>
      <c r="F85" s="97">
        <v>51200</v>
      </c>
      <c r="G85" s="96" t="s">
        <v>17</v>
      </c>
      <c r="H85" s="9">
        <v>0.8</v>
      </c>
      <c r="I85" s="9">
        <v>0</v>
      </c>
      <c r="J85" s="89">
        <f t="shared" si="21"/>
        <v>-0.8</v>
      </c>
      <c r="K85" s="90">
        <f t="shared" si="22"/>
        <v>-100</v>
      </c>
      <c r="L85" s="5"/>
      <c r="N85" s="3"/>
    </row>
    <row r="86" spans="1:14" s="47" customFormat="1">
      <c r="A86" s="19" t="s">
        <v>43</v>
      </c>
      <c r="B86" s="12" t="s">
        <v>34</v>
      </c>
      <c r="C86" s="12" t="s">
        <v>1</v>
      </c>
      <c r="D86" s="12" t="s">
        <v>7</v>
      </c>
      <c r="E86" s="12"/>
      <c r="F86" s="101"/>
      <c r="G86" s="12"/>
      <c r="H86" s="10">
        <f t="shared" ref="H86:I90" si="23">H87</f>
        <v>140.30000000000001</v>
      </c>
      <c r="I86" s="10">
        <f t="shared" si="23"/>
        <v>81.3</v>
      </c>
      <c r="J86" s="89">
        <f t="shared" si="1"/>
        <v>-59.000000000000014</v>
      </c>
      <c r="K86" s="90">
        <f t="shared" si="2"/>
        <v>-42.052744119743416</v>
      </c>
      <c r="L86" s="4"/>
      <c r="N86" s="1"/>
    </row>
    <row r="87" spans="1:14" s="47" customFormat="1" ht="25.5">
      <c r="A87" s="19" t="s">
        <v>306</v>
      </c>
      <c r="B87" s="12" t="s">
        <v>34</v>
      </c>
      <c r="C87" s="12" t="s">
        <v>1</v>
      </c>
      <c r="D87" s="12" t="s">
        <v>7</v>
      </c>
      <c r="E87" s="11">
        <v>71000</v>
      </c>
      <c r="F87" s="102" t="s">
        <v>100</v>
      </c>
      <c r="G87" s="12"/>
      <c r="H87" s="10">
        <f t="shared" si="23"/>
        <v>140.30000000000001</v>
      </c>
      <c r="I87" s="10">
        <f t="shared" si="23"/>
        <v>81.3</v>
      </c>
      <c r="J87" s="89">
        <f t="shared" si="1"/>
        <v>-59.000000000000014</v>
      </c>
      <c r="K87" s="90">
        <f t="shared" si="2"/>
        <v>-42.052744119743416</v>
      </c>
      <c r="L87" s="4"/>
      <c r="N87" s="1"/>
    </row>
    <row r="88" spans="1:14" s="47" customFormat="1" ht="25.5">
      <c r="A88" s="19" t="s">
        <v>165</v>
      </c>
      <c r="B88" s="12" t="s">
        <v>34</v>
      </c>
      <c r="C88" s="12" t="s">
        <v>1</v>
      </c>
      <c r="D88" s="12" t="s">
        <v>7</v>
      </c>
      <c r="E88" s="8">
        <v>71003</v>
      </c>
      <c r="F88" s="102" t="s">
        <v>100</v>
      </c>
      <c r="G88" s="12"/>
      <c r="H88" s="10">
        <f t="shared" si="23"/>
        <v>140.30000000000001</v>
      </c>
      <c r="I88" s="10">
        <f t="shared" si="23"/>
        <v>81.3</v>
      </c>
      <c r="J88" s="89">
        <f t="shared" si="1"/>
        <v>-59.000000000000014</v>
      </c>
      <c r="K88" s="90">
        <f t="shared" si="2"/>
        <v>-42.052744119743416</v>
      </c>
      <c r="L88" s="4"/>
      <c r="N88" s="1"/>
    </row>
    <row r="89" spans="1:14" s="47" customFormat="1" ht="25.5">
      <c r="A89" s="19" t="s">
        <v>107</v>
      </c>
      <c r="B89" s="12" t="s">
        <v>34</v>
      </c>
      <c r="C89" s="12" t="s">
        <v>1</v>
      </c>
      <c r="D89" s="12" t="s">
        <v>7</v>
      </c>
      <c r="E89" s="8">
        <v>71003</v>
      </c>
      <c r="F89" s="50" t="s">
        <v>106</v>
      </c>
      <c r="G89" s="12"/>
      <c r="H89" s="10">
        <f t="shared" si="23"/>
        <v>140.30000000000001</v>
      </c>
      <c r="I89" s="10">
        <f t="shared" si="23"/>
        <v>81.3</v>
      </c>
      <c r="J89" s="89">
        <f t="shared" si="1"/>
        <v>-59.000000000000014</v>
      </c>
      <c r="K89" s="90">
        <f t="shared" si="2"/>
        <v>-42.052744119743416</v>
      </c>
      <c r="L89" s="4"/>
      <c r="N89" s="1"/>
    </row>
    <row r="90" spans="1:14" s="47" customFormat="1">
      <c r="A90" s="19" t="s">
        <v>57</v>
      </c>
      <c r="B90" s="12" t="s">
        <v>34</v>
      </c>
      <c r="C90" s="12" t="s">
        <v>1</v>
      </c>
      <c r="D90" s="12" t="s">
        <v>7</v>
      </c>
      <c r="E90" s="8">
        <v>71003</v>
      </c>
      <c r="F90" s="50" t="s">
        <v>106</v>
      </c>
      <c r="G90" s="12" t="s">
        <v>56</v>
      </c>
      <c r="H90" s="10">
        <f t="shared" si="23"/>
        <v>140.30000000000001</v>
      </c>
      <c r="I90" s="10">
        <f t="shared" si="23"/>
        <v>81.3</v>
      </c>
      <c r="J90" s="89">
        <f t="shared" si="1"/>
        <v>-59.000000000000014</v>
      </c>
      <c r="K90" s="90">
        <f t="shared" si="2"/>
        <v>-42.052744119743416</v>
      </c>
      <c r="L90" s="4"/>
      <c r="N90" s="1"/>
    </row>
    <row r="91" spans="1:14" s="47" customFormat="1">
      <c r="A91" s="63"/>
      <c r="B91" s="12" t="s">
        <v>34</v>
      </c>
      <c r="C91" s="12" t="s">
        <v>1</v>
      </c>
      <c r="D91" s="12" t="s">
        <v>7</v>
      </c>
      <c r="E91" s="8">
        <v>71003</v>
      </c>
      <c r="F91" s="50" t="s">
        <v>106</v>
      </c>
      <c r="G91" s="12" t="s">
        <v>17</v>
      </c>
      <c r="H91" s="15">
        <f>139.9+0.4</f>
        <v>140.30000000000001</v>
      </c>
      <c r="I91" s="15">
        <v>81.3</v>
      </c>
      <c r="J91" s="89">
        <f t="shared" si="1"/>
        <v>-59.000000000000014</v>
      </c>
      <c r="K91" s="90">
        <f t="shared" si="2"/>
        <v>-42.052744119743416</v>
      </c>
      <c r="L91" s="68"/>
      <c r="N91" s="3"/>
    </row>
    <row r="92" spans="1:14" s="47" customFormat="1">
      <c r="A92" s="19" t="s">
        <v>26</v>
      </c>
      <c r="B92" s="12" t="s">
        <v>34</v>
      </c>
      <c r="C92" s="12" t="s">
        <v>1</v>
      </c>
      <c r="D92" s="12" t="s">
        <v>44</v>
      </c>
      <c r="E92" s="12"/>
      <c r="F92" s="101"/>
      <c r="G92" s="12"/>
      <c r="H92" s="10">
        <f>H93+H118+H149</f>
        <v>19408.099999999999</v>
      </c>
      <c r="I92" s="10">
        <f>I93+I118+I149</f>
        <v>11258.3</v>
      </c>
      <c r="J92" s="89">
        <f t="shared" si="1"/>
        <v>-8149.7999999999993</v>
      </c>
      <c r="K92" s="90">
        <f t="shared" si="2"/>
        <v>-41.991745714418208</v>
      </c>
      <c r="L92" s="4"/>
      <c r="N92" s="1"/>
    </row>
    <row r="93" spans="1:14" s="47" customFormat="1" ht="25.5">
      <c r="A93" s="19" t="s">
        <v>306</v>
      </c>
      <c r="B93" s="12" t="s">
        <v>34</v>
      </c>
      <c r="C93" s="12" t="s">
        <v>1</v>
      </c>
      <c r="D93" s="12" t="s">
        <v>44</v>
      </c>
      <c r="E93" s="8">
        <v>71000</v>
      </c>
      <c r="F93" s="102" t="s">
        <v>100</v>
      </c>
      <c r="G93" s="12"/>
      <c r="H93" s="10">
        <f>H94+H103+H107+H114</f>
        <v>15830.5</v>
      </c>
      <c r="I93" s="10">
        <f>I94+I103+I107+I114</f>
        <v>10037.999999999998</v>
      </c>
      <c r="J93" s="89">
        <f t="shared" si="1"/>
        <v>-5792.5000000000018</v>
      </c>
      <c r="K93" s="90">
        <f t="shared" si="2"/>
        <v>-36.590758346230388</v>
      </c>
      <c r="L93" s="4"/>
      <c r="N93" s="1"/>
    </row>
    <row r="94" spans="1:14" s="47" customFormat="1" ht="25.5">
      <c r="A94" s="19" t="s">
        <v>112</v>
      </c>
      <c r="B94" s="12" t="s">
        <v>34</v>
      </c>
      <c r="C94" s="12" t="s">
        <v>1</v>
      </c>
      <c r="D94" s="12" t="s">
        <v>44</v>
      </c>
      <c r="E94" s="8">
        <v>71001</v>
      </c>
      <c r="F94" s="102" t="s">
        <v>100</v>
      </c>
      <c r="G94" s="12"/>
      <c r="H94" s="10">
        <f>H95</f>
        <v>14038.5</v>
      </c>
      <c r="I94" s="10">
        <f>I95</f>
        <v>9067.1999999999989</v>
      </c>
      <c r="J94" s="89">
        <f t="shared" si="1"/>
        <v>-4971.3000000000011</v>
      </c>
      <c r="K94" s="90">
        <f t="shared" si="2"/>
        <v>-35.411902981087735</v>
      </c>
      <c r="L94" s="4"/>
      <c r="N94" s="1"/>
    </row>
    <row r="95" spans="1:14" s="47" customFormat="1">
      <c r="A95" s="19" t="s">
        <v>101</v>
      </c>
      <c r="B95" s="12" t="s">
        <v>34</v>
      </c>
      <c r="C95" s="12" t="s">
        <v>1</v>
      </c>
      <c r="D95" s="12" t="s">
        <v>44</v>
      </c>
      <c r="E95" s="8">
        <v>71001</v>
      </c>
      <c r="F95" s="50" t="s">
        <v>99</v>
      </c>
      <c r="G95" s="12"/>
      <c r="H95" s="10">
        <f>H96+H99+H101</f>
        <v>14038.5</v>
      </c>
      <c r="I95" s="10">
        <f>I96+I99+I101</f>
        <v>9067.1999999999989</v>
      </c>
      <c r="J95" s="89">
        <f t="shared" si="1"/>
        <v>-4971.3000000000011</v>
      </c>
      <c r="K95" s="90">
        <f t="shared" si="2"/>
        <v>-35.411902981087735</v>
      </c>
      <c r="L95" s="4"/>
      <c r="N95" s="1"/>
    </row>
    <row r="96" spans="1:14" s="47" customFormat="1" ht="38.25">
      <c r="A96" s="19" t="s">
        <v>53</v>
      </c>
      <c r="B96" s="12" t="s">
        <v>34</v>
      </c>
      <c r="C96" s="12" t="s">
        <v>1</v>
      </c>
      <c r="D96" s="12" t="s">
        <v>44</v>
      </c>
      <c r="E96" s="8">
        <v>71001</v>
      </c>
      <c r="F96" s="50" t="s">
        <v>99</v>
      </c>
      <c r="G96" s="12" t="s">
        <v>52</v>
      </c>
      <c r="H96" s="10">
        <f>H97+H98</f>
        <v>7100</v>
      </c>
      <c r="I96" s="10">
        <f>I97+I98</f>
        <v>5005.3</v>
      </c>
      <c r="J96" s="89">
        <f t="shared" ref="J96:J166" si="24">I96-H96</f>
        <v>-2094.6999999999998</v>
      </c>
      <c r="K96" s="90">
        <f t="shared" ref="K96:K166" si="25">I96/H96*100-100</f>
        <v>-29.502816901408451</v>
      </c>
      <c r="L96" s="4"/>
      <c r="N96" s="1"/>
    </row>
    <row r="97" spans="1:14" s="47" customFormat="1">
      <c r="A97" s="24" t="s">
        <v>69</v>
      </c>
      <c r="B97" s="12" t="s">
        <v>34</v>
      </c>
      <c r="C97" s="12" t="s">
        <v>1</v>
      </c>
      <c r="D97" s="12" t="s">
        <v>44</v>
      </c>
      <c r="E97" s="8">
        <v>71001</v>
      </c>
      <c r="F97" s="50" t="s">
        <v>99</v>
      </c>
      <c r="G97" s="12" t="s">
        <v>68</v>
      </c>
      <c r="H97" s="14">
        <f>4135.3+1249.2+1.9</f>
        <v>5386.4</v>
      </c>
      <c r="I97" s="14">
        <v>3774</v>
      </c>
      <c r="J97" s="120">
        <f t="shared" si="24"/>
        <v>-1612.3999999999996</v>
      </c>
      <c r="K97" s="90">
        <f t="shared" si="25"/>
        <v>-29.934650230209414</v>
      </c>
      <c r="L97" s="5"/>
      <c r="N97" s="3"/>
    </row>
    <row r="98" spans="1:14" s="47" customFormat="1">
      <c r="A98" s="19" t="s">
        <v>55</v>
      </c>
      <c r="B98" s="12" t="s">
        <v>34</v>
      </c>
      <c r="C98" s="12" t="s">
        <v>1</v>
      </c>
      <c r="D98" s="12" t="s">
        <v>44</v>
      </c>
      <c r="E98" s="8">
        <v>71001</v>
      </c>
      <c r="F98" s="50" t="s">
        <v>99</v>
      </c>
      <c r="G98" s="12" t="s">
        <v>54</v>
      </c>
      <c r="H98" s="14">
        <v>1713.6</v>
      </c>
      <c r="I98" s="14">
        <v>1231.3</v>
      </c>
      <c r="J98" s="89">
        <f t="shared" si="24"/>
        <v>-482.29999999999995</v>
      </c>
      <c r="K98" s="90">
        <f t="shared" si="25"/>
        <v>-28.145424836601308</v>
      </c>
      <c r="L98" s="5"/>
      <c r="N98" s="3"/>
    </row>
    <row r="99" spans="1:14" s="47" customFormat="1">
      <c r="A99" s="19" t="s">
        <v>57</v>
      </c>
      <c r="B99" s="12" t="s">
        <v>34</v>
      </c>
      <c r="C99" s="12" t="s">
        <v>1</v>
      </c>
      <c r="D99" s="12" t="s">
        <v>44</v>
      </c>
      <c r="E99" s="8">
        <v>71001</v>
      </c>
      <c r="F99" s="50" t="s">
        <v>99</v>
      </c>
      <c r="G99" s="12" t="s">
        <v>56</v>
      </c>
      <c r="H99" s="10">
        <f>H100</f>
        <v>6788.9</v>
      </c>
      <c r="I99" s="10">
        <f>I100</f>
        <v>3980</v>
      </c>
      <c r="J99" s="89">
        <f t="shared" si="24"/>
        <v>-2808.8999999999996</v>
      </c>
      <c r="K99" s="90">
        <f t="shared" si="25"/>
        <v>-41.374891366789903</v>
      </c>
      <c r="L99" s="4"/>
      <c r="N99" s="1"/>
    </row>
    <row r="100" spans="1:14" s="47" customFormat="1" ht="25.5">
      <c r="A100" s="63" t="s">
        <v>58</v>
      </c>
      <c r="B100" s="12" t="s">
        <v>34</v>
      </c>
      <c r="C100" s="12" t="s">
        <v>1</v>
      </c>
      <c r="D100" s="12" t="s">
        <v>44</v>
      </c>
      <c r="E100" s="8">
        <v>71001</v>
      </c>
      <c r="F100" s="50" t="s">
        <v>99</v>
      </c>
      <c r="G100" s="12" t="s">
        <v>17</v>
      </c>
      <c r="H100" s="14">
        <v>6788.9</v>
      </c>
      <c r="I100" s="14">
        <v>3980</v>
      </c>
      <c r="J100" s="89">
        <f t="shared" si="24"/>
        <v>-2808.8999999999996</v>
      </c>
      <c r="K100" s="90">
        <f t="shared" si="25"/>
        <v>-41.374891366789903</v>
      </c>
      <c r="L100" s="68"/>
      <c r="N100" s="3"/>
    </row>
    <row r="101" spans="1:14" s="47" customFormat="1">
      <c r="A101" s="19" t="s">
        <v>61</v>
      </c>
      <c r="B101" s="12" t="s">
        <v>34</v>
      </c>
      <c r="C101" s="12" t="s">
        <v>1</v>
      </c>
      <c r="D101" s="12" t="s">
        <v>44</v>
      </c>
      <c r="E101" s="8">
        <v>71001</v>
      </c>
      <c r="F101" s="50" t="s">
        <v>99</v>
      </c>
      <c r="G101" s="12" t="s">
        <v>59</v>
      </c>
      <c r="H101" s="10">
        <f>H102</f>
        <v>149.6</v>
      </c>
      <c r="I101" s="10">
        <f>I102</f>
        <v>81.900000000000006</v>
      </c>
      <c r="J101" s="89">
        <f t="shared" si="24"/>
        <v>-67.699999999999989</v>
      </c>
      <c r="K101" s="90">
        <f t="shared" si="25"/>
        <v>-45.254010695187162</v>
      </c>
      <c r="L101" s="4"/>
      <c r="N101" s="1"/>
    </row>
    <row r="102" spans="1:14" s="47" customFormat="1">
      <c r="A102" s="19" t="s">
        <v>62</v>
      </c>
      <c r="B102" s="12" t="s">
        <v>34</v>
      </c>
      <c r="C102" s="12" t="s">
        <v>1</v>
      </c>
      <c r="D102" s="12" t="s">
        <v>44</v>
      </c>
      <c r="E102" s="8">
        <v>71001</v>
      </c>
      <c r="F102" s="50" t="s">
        <v>99</v>
      </c>
      <c r="G102" s="12" t="s">
        <v>60</v>
      </c>
      <c r="H102" s="14">
        <f>0.7+148.9</f>
        <v>149.6</v>
      </c>
      <c r="I102" s="14">
        <v>81.900000000000006</v>
      </c>
      <c r="J102" s="89">
        <f t="shared" si="24"/>
        <v>-67.699999999999989</v>
      </c>
      <c r="K102" s="90">
        <f t="shared" si="25"/>
        <v>-45.254010695187162</v>
      </c>
      <c r="L102" s="5"/>
      <c r="N102" s="3"/>
    </row>
    <row r="103" spans="1:14" s="47" customFormat="1">
      <c r="A103" s="19" t="s">
        <v>158</v>
      </c>
      <c r="B103" s="12" t="s">
        <v>34</v>
      </c>
      <c r="C103" s="12" t="s">
        <v>1</v>
      </c>
      <c r="D103" s="12" t="s">
        <v>44</v>
      </c>
      <c r="E103" s="8">
        <v>71005</v>
      </c>
      <c r="F103" s="102" t="s">
        <v>100</v>
      </c>
      <c r="G103" s="12"/>
      <c r="H103" s="10">
        <f t="shared" ref="H103:I105" si="26">H104</f>
        <v>0</v>
      </c>
      <c r="I103" s="10">
        <f t="shared" si="26"/>
        <v>0</v>
      </c>
      <c r="J103" s="89">
        <f t="shared" si="24"/>
        <v>0</v>
      </c>
      <c r="K103" s="90" t="e">
        <f t="shared" si="25"/>
        <v>#DIV/0!</v>
      </c>
      <c r="L103" s="4"/>
      <c r="N103" s="3"/>
    </row>
    <row r="104" spans="1:14" s="47" customFormat="1">
      <c r="A104" s="19" t="s">
        <v>159</v>
      </c>
      <c r="B104" s="12" t="s">
        <v>34</v>
      </c>
      <c r="C104" s="12" t="s">
        <v>1</v>
      </c>
      <c r="D104" s="12" t="s">
        <v>44</v>
      </c>
      <c r="E104" s="8">
        <v>71005</v>
      </c>
      <c r="F104" s="102" t="s">
        <v>99</v>
      </c>
      <c r="G104" s="12"/>
      <c r="H104" s="10">
        <f t="shared" si="26"/>
        <v>0</v>
      </c>
      <c r="I104" s="10">
        <f t="shared" si="26"/>
        <v>0</v>
      </c>
      <c r="J104" s="89">
        <f t="shared" si="24"/>
        <v>0</v>
      </c>
      <c r="K104" s="90" t="e">
        <f t="shared" si="25"/>
        <v>#DIV/0!</v>
      </c>
      <c r="L104" s="4"/>
      <c r="N104" s="3"/>
    </row>
    <row r="105" spans="1:14" s="47" customFormat="1">
      <c r="A105" s="19" t="s">
        <v>57</v>
      </c>
      <c r="B105" s="12" t="s">
        <v>34</v>
      </c>
      <c r="C105" s="12" t="s">
        <v>1</v>
      </c>
      <c r="D105" s="12" t="s">
        <v>44</v>
      </c>
      <c r="E105" s="8">
        <v>71005</v>
      </c>
      <c r="F105" s="102" t="s">
        <v>99</v>
      </c>
      <c r="G105" s="12" t="s">
        <v>56</v>
      </c>
      <c r="H105" s="10">
        <f t="shared" si="26"/>
        <v>0</v>
      </c>
      <c r="I105" s="10">
        <f t="shared" si="26"/>
        <v>0</v>
      </c>
      <c r="J105" s="89">
        <f t="shared" si="24"/>
        <v>0</v>
      </c>
      <c r="K105" s="90" t="e">
        <f t="shared" si="25"/>
        <v>#DIV/0!</v>
      </c>
      <c r="L105" s="4"/>
      <c r="N105" s="3"/>
    </row>
    <row r="106" spans="1:14" s="47" customFormat="1" ht="25.5">
      <c r="A106" s="19" t="s">
        <v>58</v>
      </c>
      <c r="B106" s="12" t="s">
        <v>34</v>
      </c>
      <c r="C106" s="12" t="s">
        <v>1</v>
      </c>
      <c r="D106" s="12" t="s">
        <v>44</v>
      </c>
      <c r="E106" s="8">
        <v>71005</v>
      </c>
      <c r="F106" s="102" t="s">
        <v>99</v>
      </c>
      <c r="G106" s="12" t="s">
        <v>17</v>
      </c>
      <c r="H106" s="15">
        <v>0</v>
      </c>
      <c r="I106" s="15">
        <v>0</v>
      </c>
      <c r="J106" s="89">
        <f t="shared" si="24"/>
        <v>0</v>
      </c>
      <c r="K106" s="90" t="e">
        <f t="shared" si="25"/>
        <v>#DIV/0!</v>
      </c>
      <c r="L106" s="5"/>
      <c r="N106" s="3"/>
    </row>
    <row r="107" spans="1:14" s="47" customFormat="1" ht="25.5">
      <c r="A107" s="19" t="s">
        <v>194</v>
      </c>
      <c r="B107" s="12" t="s">
        <v>34</v>
      </c>
      <c r="C107" s="12" t="s">
        <v>1</v>
      </c>
      <c r="D107" s="12" t="s">
        <v>44</v>
      </c>
      <c r="E107" s="48">
        <v>71008</v>
      </c>
      <c r="F107" s="102" t="s">
        <v>100</v>
      </c>
      <c r="G107" s="12"/>
      <c r="H107" s="10">
        <f t="shared" ref="H107:I107" si="27">H108+H111</f>
        <v>1592</v>
      </c>
      <c r="I107" s="10">
        <f t="shared" si="27"/>
        <v>970.80000000000007</v>
      </c>
      <c r="J107" s="89">
        <f t="shared" si="24"/>
        <v>-621.19999999999993</v>
      </c>
      <c r="K107" s="90">
        <f t="shared" si="25"/>
        <v>-39.020100502512555</v>
      </c>
      <c r="L107" s="5"/>
      <c r="N107" s="3"/>
    </row>
    <row r="108" spans="1:14" s="47" customFormat="1" ht="25.5">
      <c r="A108" s="19" t="s">
        <v>192</v>
      </c>
      <c r="B108" s="12" t="s">
        <v>34</v>
      </c>
      <c r="C108" s="12" t="s">
        <v>1</v>
      </c>
      <c r="D108" s="12" t="s">
        <v>44</v>
      </c>
      <c r="E108" s="48">
        <v>71008</v>
      </c>
      <c r="F108" s="93">
        <v>72300</v>
      </c>
      <c r="G108" s="12"/>
      <c r="H108" s="10">
        <f t="shared" ref="H108:I109" si="28">H109</f>
        <v>1576.1</v>
      </c>
      <c r="I108" s="10">
        <f t="shared" si="28"/>
        <v>961.1</v>
      </c>
      <c r="J108" s="89">
        <f t="shared" si="24"/>
        <v>-614.99999999999989</v>
      </c>
      <c r="K108" s="90">
        <f t="shared" si="25"/>
        <v>-39.020366727999487</v>
      </c>
      <c r="L108" s="5"/>
      <c r="N108" s="3"/>
    </row>
    <row r="109" spans="1:14" s="47" customFormat="1" ht="38.25">
      <c r="A109" s="19" t="s">
        <v>53</v>
      </c>
      <c r="B109" s="12" t="s">
        <v>34</v>
      </c>
      <c r="C109" s="12" t="s">
        <v>1</v>
      </c>
      <c r="D109" s="12" t="s">
        <v>44</v>
      </c>
      <c r="E109" s="48">
        <v>71008</v>
      </c>
      <c r="F109" s="93">
        <v>72300</v>
      </c>
      <c r="G109" s="12" t="s">
        <v>52</v>
      </c>
      <c r="H109" s="10">
        <f t="shared" si="28"/>
        <v>1576.1</v>
      </c>
      <c r="I109" s="10">
        <f t="shared" si="28"/>
        <v>961.1</v>
      </c>
      <c r="J109" s="89">
        <f t="shared" si="24"/>
        <v>-614.99999999999989</v>
      </c>
      <c r="K109" s="90">
        <f t="shared" si="25"/>
        <v>-39.020366727999487</v>
      </c>
      <c r="L109" s="5"/>
      <c r="N109" s="3"/>
    </row>
    <row r="110" spans="1:14" s="47" customFormat="1">
      <c r="A110" s="19" t="s">
        <v>69</v>
      </c>
      <c r="B110" s="12" t="s">
        <v>34</v>
      </c>
      <c r="C110" s="12" t="s">
        <v>1</v>
      </c>
      <c r="D110" s="12" t="s">
        <v>44</v>
      </c>
      <c r="E110" s="48">
        <v>71008</v>
      </c>
      <c r="F110" s="93">
        <v>72300</v>
      </c>
      <c r="G110" s="12" t="s">
        <v>68</v>
      </c>
      <c r="H110" s="15">
        <f>1210.5+365.6</f>
        <v>1576.1</v>
      </c>
      <c r="I110" s="15">
        <v>961.1</v>
      </c>
      <c r="J110" s="89">
        <f t="shared" si="24"/>
        <v>-614.99999999999989</v>
      </c>
      <c r="K110" s="90">
        <f t="shared" si="25"/>
        <v>-39.020366727999487</v>
      </c>
      <c r="L110" s="5"/>
      <c r="N110" s="3"/>
    </row>
    <row r="111" spans="1:14" s="47" customFormat="1" ht="25.5">
      <c r="A111" s="19" t="s">
        <v>192</v>
      </c>
      <c r="B111" s="12" t="s">
        <v>34</v>
      </c>
      <c r="C111" s="12" t="s">
        <v>1</v>
      </c>
      <c r="D111" s="12" t="s">
        <v>44</v>
      </c>
      <c r="E111" s="8">
        <v>71008</v>
      </c>
      <c r="F111" s="93" t="s">
        <v>193</v>
      </c>
      <c r="G111" s="12"/>
      <c r="H111" s="10">
        <f t="shared" ref="H111:I112" si="29">H112</f>
        <v>15.899999999999999</v>
      </c>
      <c r="I111" s="10">
        <f t="shared" si="29"/>
        <v>9.6999999999999993</v>
      </c>
      <c r="J111" s="89">
        <f t="shared" si="24"/>
        <v>-6.1999999999999993</v>
      </c>
      <c r="K111" s="90">
        <f t="shared" si="25"/>
        <v>-38.9937106918239</v>
      </c>
      <c r="L111" s="5"/>
      <c r="N111" s="3"/>
    </row>
    <row r="112" spans="1:14" s="47" customFormat="1" ht="38.25">
      <c r="A112" s="19" t="s">
        <v>53</v>
      </c>
      <c r="B112" s="12" t="s">
        <v>34</v>
      </c>
      <c r="C112" s="12" t="s">
        <v>1</v>
      </c>
      <c r="D112" s="12" t="s">
        <v>44</v>
      </c>
      <c r="E112" s="8">
        <v>71008</v>
      </c>
      <c r="F112" s="93" t="s">
        <v>193</v>
      </c>
      <c r="G112" s="12" t="s">
        <v>52</v>
      </c>
      <c r="H112" s="10">
        <f t="shared" si="29"/>
        <v>15.899999999999999</v>
      </c>
      <c r="I112" s="10">
        <f t="shared" si="29"/>
        <v>9.6999999999999993</v>
      </c>
      <c r="J112" s="89">
        <f t="shared" si="24"/>
        <v>-6.1999999999999993</v>
      </c>
      <c r="K112" s="90">
        <f t="shared" si="25"/>
        <v>-38.9937106918239</v>
      </c>
      <c r="L112" s="5"/>
      <c r="N112" s="3"/>
    </row>
    <row r="113" spans="1:14" s="47" customFormat="1">
      <c r="A113" s="19" t="s">
        <v>69</v>
      </c>
      <c r="B113" s="12" t="s">
        <v>34</v>
      </c>
      <c r="C113" s="12" t="s">
        <v>1</v>
      </c>
      <c r="D113" s="12" t="s">
        <v>44</v>
      </c>
      <c r="E113" s="8">
        <v>71008</v>
      </c>
      <c r="F113" s="93" t="s">
        <v>193</v>
      </c>
      <c r="G113" s="12" t="s">
        <v>68</v>
      </c>
      <c r="H113" s="15">
        <f>12.2+3.7</f>
        <v>15.899999999999999</v>
      </c>
      <c r="I113" s="15">
        <v>9.6999999999999993</v>
      </c>
      <c r="J113" s="89">
        <f t="shared" si="24"/>
        <v>-6.1999999999999993</v>
      </c>
      <c r="K113" s="90">
        <f t="shared" si="25"/>
        <v>-38.9937106918239</v>
      </c>
      <c r="L113" s="5"/>
      <c r="M113" s="47" t="s">
        <v>140</v>
      </c>
      <c r="N113" s="3"/>
    </row>
    <row r="114" spans="1:14" s="47" customFormat="1" ht="25.5">
      <c r="A114" s="63" t="s">
        <v>402</v>
      </c>
      <c r="B114" s="12" t="s">
        <v>34</v>
      </c>
      <c r="C114" s="12" t="s">
        <v>1</v>
      </c>
      <c r="D114" s="12" t="s">
        <v>44</v>
      </c>
      <c r="E114" s="8">
        <v>71009</v>
      </c>
      <c r="F114" s="102" t="s">
        <v>100</v>
      </c>
      <c r="G114" s="12"/>
      <c r="H114" s="17">
        <f t="shared" ref="H114:I116" si="30">H115</f>
        <v>200</v>
      </c>
      <c r="I114" s="17">
        <f t="shared" si="30"/>
        <v>0</v>
      </c>
      <c r="J114" s="89">
        <f t="shared" si="24"/>
        <v>-200</v>
      </c>
      <c r="K114" s="90">
        <f t="shared" si="25"/>
        <v>-100</v>
      </c>
      <c r="L114" s="5"/>
      <c r="N114" s="3"/>
    </row>
    <row r="115" spans="1:14" s="47" customFormat="1" ht="25.5">
      <c r="A115" s="63" t="s">
        <v>401</v>
      </c>
      <c r="B115" s="12" t="s">
        <v>34</v>
      </c>
      <c r="C115" s="12" t="s">
        <v>1</v>
      </c>
      <c r="D115" s="12" t="s">
        <v>44</v>
      </c>
      <c r="E115" s="8">
        <v>71009</v>
      </c>
      <c r="F115" s="93">
        <v>79200</v>
      </c>
      <c r="G115" s="12"/>
      <c r="H115" s="17">
        <f t="shared" si="30"/>
        <v>200</v>
      </c>
      <c r="I115" s="17">
        <f t="shared" si="30"/>
        <v>0</v>
      </c>
      <c r="J115" s="89">
        <f t="shared" si="24"/>
        <v>-200</v>
      </c>
      <c r="K115" s="90">
        <f t="shared" si="25"/>
        <v>-100</v>
      </c>
      <c r="L115" s="5"/>
      <c r="N115" s="3"/>
    </row>
    <row r="116" spans="1:14" s="47" customFormat="1" ht="38.25">
      <c r="A116" s="63" t="s">
        <v>53</v>
      </c>
      <c r="B116" s="12" t="s">
        <v>34</v>
      </c>
      <c r="C116" s="12" t="s">
        <v>1</v>
      </c>
      <c r="D116" s="12" t="s">
        <v>44</v>
      </c>
      <c r="E116" s="8">
        <v>71009</v>
      </c>
      <c r="F116" s="93">
        <v>79200</v>
      </c>
      <c r="G116" s="12" t="s">
        <v>52</v>
      </c>
      <c r="H116" s="17">
        <f t="shared" si="30"/>
        <v>200</v>
      </c>
      <c r="I116" s="17">
        <f t="shared" si="30"/>
        <v>0</v>
      </c>
      <c r="J116" s="89">
        <f t="shared" si="24"/>
        <v>-200</v>
      </c>
      <c r="K116" s="90">
        <f t="shared" si="25"/>
        <v>-100</v>
      </c>
      <c r="L116" s="5"/>
      <c r="N116" s="3"/>
    </row>
    <row r="117" spans="1:14" s="47" customFormat="1">
      <c r="A117" s="63" t="s">
        <v>55</v>
      </c>
      <c r="B117" s="12" t="s">
        <v>34</v>
      </c>
      <c r="C117" s="12" t="s">
        <v>1</v>
      </c>
      <c r="D117" s="12" t="s">
        <v>44</v>
      </c>
      <c r="E117" s="8">
        <v>71009</v>
      </c>
      <c r="F117" s="93">
        <v>79200</v>
      </c>
      <c r="G117" s="12" t="s">
        <v>68</v>
      </c>
      <c r="H117" s="15">
        <v>200</v>
      </c>
      <c r="I117" s="15">
        <v>0</v>
      </c>
      <c r="J117" s="89">
        <f t="shared" si="24"/>
        <v>-200</v>
      </c>
      <c r="K117" s="90">
        <f t="shared" si="25"/>
        <v>-100</v>
      </c>
      <c r="L117" s="5"/>
      <c r="N117" s="3"/>
    </row>
    <row r="118" spans="1:14" s="47" customFormat="1" ht="25.5">
      <c r="A118" s="19" t="s">
        <v>308</v>
      </c>
      <c r="B118" s="12" t="s">
        <v>34</v>
      </c>
      <c r="C118" s="12" t="s">
        <v>1</v>
      </c>
      <c r="D118" s="12" t="s">
        <v>44</v>
      </c>
      <c r="E118" s="8">
        <v>74000</v>
      </c>
      <c r="F118" s="102" t="s">
        <v>100</v>
      </c>
      <c r="G118" s="12"/>
      <c r="H118" s="10">
        <f>H119+H129+H133+H141+H125+H137+H145</f>
        <v>3035.1000000000004</v>
      </c>
      <c r="I118" s="10">
        <f>I119+I129+I133+I141+I125+I137+I145</f>
        <v>909.6</v>
      </c>
      <c r="J118" s="89">
        <f t="shared" si="24"/>
        <v>-2125.5000000000005</v>
      </c>
      <c r="K118" s="90">
        <f t="shared" si="25"/>
        <v>-70.030641494514185</v>
      </c>
      <c r="L118" s="4"/>
      <c r="N118" s="1"/>
    </row>
    <row r="119" spans="1:14" s="47" customFormat="1" ht="38.25">
      <c r="A119" s="20" t="s">
        <v>156</v>
      </c>
      <c r="B119" s="12" t="s">
        <v>34</v>
      </c>
      <c r="C119" s="12" t="s">
        <v>1</v>
      </c>
      <c r="D119" s="12" t="s">
        <v>44</v>
      </c>
      <c r="E119" s="8">
        <v>74002</v>
      </c>
      <c r="F119" s="102" t="s">
        <v>100</v>
      </c>
      <c r="G119" s="12"/>
      <c r="H119" s="10">
        <f>H120</f>
        <v>64.2</v>
      </c>
      <c r="I119" s="10">
        <f>I120</f>
        <v>15.6</v>
      </c>
      <c r="J119" s="89">
        <f t="shared" si="24"/>
        <v>-48.6</v>
      </c>
      <c r="K119" s="90">
        <f t="shared" si="25"/>
        <v>-75.700934579439263</v>
      </c>
      <c r="L119" s="4"/>
      <c r="N119" s="1"/>
    </row>
    <row r="120" spans="1:14" s="47" customFormat="1" ht="38.25">
      <c r="A120" s="20" t="s">
        <v>155</v>
      </c>
      <c r="B120" s="12" t="s">
        <v>34</v>
      </c>
      <c r="C120" s="12" t="s">
        <v>1</v>
      </c>
      <c r="D120" s="12" t="s">
        <v>44</v>
      </c>
      <c r="E120" s="8">
        <v>74002</v>
      </c>
      <c r="F120" s="103">
        <v>99050</v>
      </c>
      <c r="G120" s="12"/>
      <c r="H120" s="10">
        <f>H121+H123</f>
        <v>64.2</v>
      </c>
      <c r="I120" s="10">
        <f>I121+I123</f>
        <v>15.6</v>
      </c>
      <c r="J120" s="89">
        <f t="shared" si="24"/>
        <v>-48.6</v>
      </c>
      <c r="K120" s="90">
        <f t="shared" si="25"/>
        <v>-75.700934579439263</v>
      </c>
      <c r="L120" s="4"/>
      <c r="N120" s="1"/>
    </row>
    <row r="121" spans="1:14" s="47" customFormat="1">
      <c r="A121" s="19" t="s">
        <v>57</v>
      </c>
      <c r="B121" s="12" t="s">
        <v>34</v>
      </c>
      <c r="C121" s="12" t="s">
        <v>1</v>
      </c>
      <c r="D121" s="12" t="s">
        <v>44</v>
      </c>
      <c r="E121" s="8">
        <v>74002</v>
      </c>
      <c r="F121" s="103">
        <v>99050</v>
      </c>
      <c r="G121" s="12" t="s">
        <v>56</v>
      </c>
      <c r="H121" s="10">
        <f>H122</f>
        <v>32</v>
      </c>
      <c r="I121" s="10">
        <f>I122</f>
        <v>0</v>
      </c>
      <c r="J121" s="89">
        <f t="shared" si="24"/>
        <v>-32</v>
      </c>
      <c r="K121" s="90">
        <f t="shared" si="25"/>
        <v>-100</v>
      </c>
      <c r="L121" s="4"/>
      <c r="N121" s="1"/>
    </row>
    <row r="122" spans="1:14" s="47" customFormat="1" ht="25.5">
      <c r="A122" s="19" t="s">
        <v>58</v>
      </c>
      <c r="B122" s="12" t="s">
        <v>34</v>
      </c>
      <c r="C122" s="12" t="s">
        <v>1</v>
      </c>
      <c r="D122" s="12" t="s">
        <v>44</v>
      </c>
      <c r="E122" s="8">
        <v>74002</v>
      </c>
      <c r="F122" s="103">
        <v>99050</v>
      </c>
      <c r="G122" s="12" t="s">
        <v>17</v>
      </c>
      <c r="H122" s="15">
        <v>32</v>
      </c>
      <c r="I122" s="15">
        <v>0</v>
      </c>
      <c r="J122" s="89">
        <f t="shared" si="24"/>
        <v>-32</v>
      </c>
      <c r="K122" s="90">
        <f t="shared" si="25"/>
        <v>-100</v>
      </c>
      <c r="L122" s="5"/>
      <c r="N122" s="3"/>
    </row>
    <row r="123" spans="1:14" s="47" customFormat="1">
      <c r="A123" s="19" t="s">
        <v>61</v>
      </c>
      <c r="B123" s="12" t="s">
        <v>34</v>
      </c>
      <c r="C123" s="12" t="s">
        <v>1</v>
      </c>
      <c r="D123" s="12" t="s">
        <v>44</v>
      </c>
      <c r="E123" s="8">
        <v>74002</v>
      </c>
      <c r="F123" s="103">
        <v>99050</v>
      </c>
      <c r="G123" s="12" t="s">
        <v>59</v>
      </c>
      <c r="H123" s="10">
        <f>H124</f>
        <v>32.200000000000003</v>
      </c>
      <c r="I123" s="10">
        <f>I124</f>
        <v>15.6</v>
      </c>
      <c r="J123" s="89">
        <f t="shared" si="24"/>
        <v>-16.600000000000001</v>
      </c>
      <c r="K123" s="90">
        <f t="shared" si="25"/>
        <v>-51.552795031055901</v>
      </c>
      <c r="L123" s="4"/>
      <c r="N123" s="3"/>
    </row>
    <row r="124" spans="1:14" s="47" customFormat="1">
      <c r="A124" s="19" t="s">
        <v>62</v>
      </c>
      <c r="B124" s="12" t="s">
        <v>34</v>
      </c>
      <c r="C124" s="12" t="s">
        <v>1</v>
      </c>
      <c r="D124" s="12" t="s">
        <v>44</v>
      </c>
      <c r="E124" s="8">
        <v>74002</v>
      </c>
      <c r="F124" s="103">
        <v>99050</v>
      </c>
      <c r="G124" s="12" t="s">
        <v>60</v>
      </c>
      <c r="H124" s="15">
        <v>32.200000000000003</v>
      </c>
      <c r="I124" s="15">
        <v>15.6</v>
      </c>
      <c r="J124" s="89">
        <f t="shared" si="24"/>
        <v>-16.600000000000001</v>
      </c>
      <c r="K124" s="90">
        <f t="shared" si="25"/>
        <v>-51.552795031055901</v>
      </c>
      <c r="L124" s="5"/>
      <c r="N124" s="3"/>
    </row>
    <row r="125" spans="1:14" s="47" customFormat="1" ht="25.5">
      <c r="A125" s="19" t="s">
        <v>171</v>
      </c>
      <c r="B125" s="12" t="s">
        <v>34</v>
      </c>
      <c r="C125" s="12" t="s">
        <v>1</v>
      </c>
      <c r="D125" s="12" t="s">
        <v>44</v>
      </c>
      <c r="E125" s="8">
        <v>74003</v>
      </c>
      <c r="F125" s="102" t="s">
        <v>100</v>
      </c>
      <c r="G125" s="12"/>
      <c r="H125" s="17">
        <f t="shared" ref="H125:I127" si="31">H126</f>
        <v>1600.8</v>
      </c>
      <c r="I125" s="17">
        <f t="shared" si="31"/>
        <v>422.2</v>
      </c>
      <c r="J125" s="89">
        <f t="shared" si="24"/>
        <v>-1178.5999999999999</v>
      </c>
      <c r="K125" s="90">
        <f t="shared" si="25"/>
        <v>-73.62568715642179</v>
      </c>
      <c r="L125" s="5"/>
      <c r="N125" s="3"/>
    </row>
    <row r="126" spans="1:14" s="47" customFormat="1">
      <c r="A126" s="19" t="s">
        <v>170</v>
      </c>
      <c r="B126" s="12" t="s">
        <v>34</v>
      </c>
      <c r="C126" s="12" t="s">
        <v>1</v>
      </c>
      <c r="D126" s="12" t="s">
        <v>44</v>
      </c>
      <c r="E126" s="8">
        <v>74003</v>
      </c>
      <c r="F126" s="103">
        <v>99050</v>
      </c>
      <c r="G126" s="12"/>
      <c r="H126" s="17">
        <f t="shared" si="31"/>
        <v>1600.8</v>
      </c>
      <c r="I126" s="17">
        <f t="shared" si="31"/>
        <v>422.2</v>
      </c>
      <c r="J126" s="89">
        <f t="shared" si="24"/>
        <v>-1178.5999999999999</v>
      </c>
      <c r="K126" s="90">
        <f t="shared" si="25"/>
        <v>-73.62568715642179</v>
      </c>
      <c r="L126" s="5"/>
      <c r="N126" s="3"/>
    </row>
    <row r="127" spans="1:14" s="47" customFormat="1">
      <c r="A127" s="19" t="s">
        <v>57</v>
      </c>
      <c r="B127" s="12" t="s">
        <v>34</v>
      </c>
      <c r="C127" s="12" t="s">
        <v>1</v>
      </c>
      <c r="D127" s="12" t="s">
        <v>44</v>
      </c>
      <c r="E127" s="8">
        <v>74003</v>
      </c>
      <c r="F127" s="103">
        <v>99050</v>
      </c>
      <c r="G127" s="12" t="s">
        <v>56</v>
      </c>
      <c r="H127" s="17">
        <f t="shared" si="31"/>
        <v>1600.8</v>
      </c>
      <c r="I127" s="17">
        <f t="shared" si="31"/>
        <v>422.2</v>
      </c>
      <c r="J127" s="89">
        <f t="shared" si="24"/>
        <v>-1178.5999999999999</v>
      </c>
      <c r="K127" s="90">
        <f t="shared" si="25"/>
        <v>-73.62568715642179</v>
      </c>
      <c r="L127" s="5"/>
      <c r="N127" s="3"/>
    </row>
    <row r="128" spans="1:14" s="47" customFormat="1" ht="25.5">
      <c r="A128" s="19" t="s">
        <v>58</v>
      </c>
      <c r="B128" s="12" t="s">
        <v>34</v>
      </c>
      <c r="C128" s="12" t="s">
        <v>1</v>
      </c>
      <c r="D128" s="12" t="s">
        <v>44</v>
      </c>
      <c r="E128" s="8">
        <v>74003</v>
      </c>
      <c r="F128" s="103">
        <v>99050</v>
      </c>
      <c r="G128" s="12" t="s">
        <v>17</v>
      </c>
      <c r="H128" s="15">
        <v>1600.8</v>
      </c>
      <c r="I128" s="15">
        <v>422.2</v>
      </c>
      <c r="J128" s="89">
        <f t="shared" si="24"/>
        <v>-1178.5999999999999</v>
      </c>
      <c r="K128" s="90">
        <f t="shared" si="25"/>
        <v>-73.62568715642179</v>
      </c>
      <c r="L128" s="5"/>
      <c r="N128" s="3"/>
    </row>
    <row r="129" spans="1:14" s="47" customFormat="1" ht="51">
      <c r="A129" s="19" t="s">
        <v>198</v>
      </c>
      <c r="B129" s="12" t="s">
        <v>34</v>
      </c>
      <c r="C129" s="12" t="s">
        <v>1</v>
      </c>
      <c r="D129" s="12" t="s">
        <v>44</v>
      </c>
      <c r="E129" s="8">
        <v>74004</v>
      </c>
      <c r="F129" s="102" t="s">
        <v>100</v>
      </c>
      <c r="G129" s="12"/>
      <c r="H129" s="10">
        <f t="shared" ref="H129:I131" si="32">H130</f>
        <v>859.10000000000014</v>
      </c>
      <c r="I129" s="10">
        <f t="shared" si="32"/>
        <v>467.6</v>
      </c>
      <c r="J129" s="89">
        <f t="shared" si="24"/>
        <v>-391.50000000000011</v>
      </c>
      <c r="K129" s="90">
        <f t="shared" si="25"/>
        <v>-45.57094633919219</v>
      </c>
      <c r="L129" s="4"/>
      <c r="N129" s="3"/>
    </row>
    <row r="130" spans="1:14" s="47" customFormat="1" ht="51">
      <c r="A130" s="19" t="s">
        <v>197</v>
      </c>
      <c r="B130" s="12" t="s">
        <v>34</v>
      </c>
      <c r="C130" s="12" t="s">
        <v>1</v>
      </c>
      <c r="D130" s="12" t="s">
        <v>44</v>
      </c>
      <c r="E130" s="8">
        <v>74004</v>
      </c>
      <c r="F130" s="103">
        <v>99280</v>
      </c>
      <c r="G130" s="12"/>
      <c r="H130" s="10">
        <f t="shared" si="32"/>
        <v>859.10000000000014</v>
      </c>
      <c r="I130" s="10">
        <f t="shared" si="32"/>
        <v>467.6</v>
      </c>
      <c r="J130" s="89">
        <f t="shared" si="24"/>
        <v>-391.50000000000011</v>
      </c>
      <c r="K130" s="90">
        <f t="shared" si="25"/>
        <v>-45.57094633919219</v>
      </c>
      <c r="L130" s="4"/>
      <c r="N130" s="1"/>
    </row>
    <row r="131" spans="1:14" s="47" customFormat="1">
      <c r="A131" s="19" t="s">
        <v>57</v>
      </c>
      <c r="B131" s="12" t="s">
        <v>34</v>
      </c>
      <c r="C131" s="12" t="s">
        <v>1</v>
      </c>
      <c r="D131" s="12" t="s">
        <v>44</v>
      </c>
      <c r="E131" s="8">
        <v>74004</v>
      </c>
      <c r="F131" s="103">
        <v>99280</v>
      </c>
      <c r="G131" s="12" t="s">
        <v>56</v>
      </c>
      <c r="H131" s="10">
        <f t="shared" si="32"/>
        <v>859.10000000000014</v>
      </c>
      <c r="I131" s="10">
        <f t="shared" si="32"/>
        <v>467.6</v>
      </c>
      <c r="J131" s="89">
        <f t="shared" si="24"/>
        <v>-391.50000000000011</v>
      </c>
      <c r="K131" s="90">
        <f t="shared" si="25"/>
        <v>-45.57094633919219</v>
      </c>
      <c r="L131" s="4"/>
      <c r="N131" s="1"/>
    </row>
    <row r="132" spans="1:14" s="47" customFormat="1" ht="25.5">
      <c r="A132" s="19" t="s">
        <v>58</v>
      </c>
      <c r="B132" s="12" t="s">
        <v>34</v>
      </c>
      <c r="C132" s="12" t="s">
        <v>1</v>
      </c>
      <c r="D132" s="12" t="s">
        <v>44</v>
      </c>
      <c r="E132" s="8">
        <v>74004</v>
      </c>
      <c r="F132" s="103">
        <v>99280</v>
      </c>
      <c r="G132" s="12" t="s">
        <v>17</v>
      </c>
      <c r="H132" s="15">
        <f>845.6-46.3+47.6+12.2</f>
        <v>859.10000000000014</v>
      </c>
      <c r="I132" s="15">
        <v>467.6</v>
      </c>
      <c r="J132" s="89">
        <f t="shared" si="24"/>
        <v>-391.50000000000011</v>
      </c>
      <c r="K132" s="90">
        <f t="shared" si="25"/>
        <v>-45.57094633919219</v>
      </c>
      <c r="L132" s="5"/>
      <c r="M132" s="49"/>
      <c r="N132" s="3"/>
    </row>
    <row r="133" spans="1:14" s="47" customFormat="1" ht="38.25">
      <c r="A133" s="20" t="s">
        <v>169</v>
      </c>
      <c r="B133" s="12" t="s">
        <v>34</v>
      </c>
      <c r="C133" s="12" t="s">
        <v>1</v>
      </c>
      <c r="D133" s="12" t="s">
        <v>44</v>
      </c>
      <c r="E133" s="8">
        <v>74006</v>
      </c>
      <c r="F133" s="102" t="s">
        <v>100</v>
      </c>
      <c r="G133" s="12"/>
      <c r="H133" s="10">
        <f t="shared" ref="H133:I139" si="33">H134</f>
        <v>180</v>
      </c>
      <c r="I133" s="10">
        <f t="shared" si="33"/>
        <v>4.2</v>
      </c>
      <c r="J133" s="89">
        <f t="shared" si="24"/>
        <v>-175.8</v>
      </c>
      <c r="K133" s="90">
        <f t="shared" si="25"/>
        <v>-97.666666666666671</v>
      </c>
      <c r="L133" s="4"/>
      <c r="M133" s="49"/>
      <c r="N133" s="3"/>
    </row>
    <row r="134" spans="1:14" s="47" customFormat="1" ht="25.5">
      <c r="A134" s="20" t="s">
        <v>168</v>
      </c>
      <c r="B134" s="12" t="s">
        <v>34</v>
      </c>
      <c r="C134" s="12" t="s">
        <v>1</v>
      </c>
      <c r="D134" s="12" t="s">
        <v>44</v>
      </c>
      <c r="E134" s="8">
        <v>74006</v>
      </c>
      <c r="F134" s="103">
        <v>99090</v>
      </c>
      <c r="G134" s="12"/>
      <c r="H134" s="10">
        <f t="shared" si="33"/>
        <v>180</v>
      </c>
      <c r="I134" s="10">
        <f t="shared" si="33"/>
        <v>4.2</v>
      </c>
      <c r="J134" s="89">
        <f t="shared" si="24"/>
        <v>-175.8</v>
      </c>
      <c r="K134" s="90">
        <f t="shared" si="25"/>
        <v>-97.666666666666671</v>
      </c>
      <c r="L134" s="4"/>
      <c r="M134" s="49"/>
      <c r="N134" s="3"/>
    </row>
    <row r="135" spans="1:14" s="47" customFormat="1">
      <c r="A135" s="19" t="s">
        <v>57</v>
      </c>
      <c r="B135" s="12" t="s">
        <v>34</v>
      </c>
      <c r="C135" s="12" t="s">
        <v>1</v>
      </c>
      <c r="D135" s="12" t="s">
        <v>44</v>
      </c>
      <c r="E135" s="8">
        <v>74006</v>
      </c>
      <c r="F135" s="103">
        <v>99090</v>
      </c>
      <c r="G135" s="12" t="s">
        <v>56</v>
      </c>
      <c r="H135" s="10">
        <f t="shared" si="33"/>
        <v>180</v>
      </c>
      <c r="I135" s="10">
        <f t="shared" si="33"/>
        <v>4.2</v>
      </c>
      <c r="J135" s="89">
        <f t="shared" si="24"/>
        <v>-175.8</v>
      </c>
      <c r="K135" s="90">
        <f t="shared" si="25"/>
        <v>-97.666666666666671</v>
      </c>
      <c r="L135" s="4"/>
      <c r="M135" s="49"/>
      <c r="N135" s="3"/>
    </row>
    <row r="136" spans="1:14" s="47" customFormat="1" ht="25.5">
      <c r="A136" s="19" t="s">
        <v>58</v>
      </c>
      <c r="B136" s="12" t="s">
        <v>34</v>
      </c>
      <c r="C136" s="12" t="s">
        <v>1</v>
      </c>
      <c r="D136" s="12" t="s">
        <v>44</v>
      </c>
      <c r="E136" s="8">
        <v>74006</v>
      </c>
      <c r="F136" s="103">
        <v>99090</v>
      </c>
      <c r="G136" s="12" t="s">
        <v>17</v>
      </c>
      <c r="H136" s="15">
        <v>180</v>
      </c>
      <c r="I136" s="15">
        <v>4.2</v>
      </c>
      <c r="J136" s="89">
        <f t="shared" si="24"/>
        <v>-175.8</v>
      </c>
      <c r="K136" s="90">
        <f t="shared" si="25"/>
        <v>-97.666666666666671</v>
      </c>
      <c r="L136" s="5"/>
      <c r="M136" s="49"/>
      <c r="N136" s="3"/>
    </row>
    <row r="137" spans="1:14" s="47" customFormat="1" ht="38.25">
      <c r="A137" s="20" t="s">
        <v>203</v>
      </c>
      <c r="B137" s="12" t="s">
        <v>34</v>
      </c>
      <c r="C137" s="12" t="s">
        <v>1</v>
      </c>
      <c r="D137" s="12" t="s">
        <v>44</v>
      </c>
      <c r="E137" s="8">
        <v>74008</v>
      </c>
      <c r="F137" s="102" t="s">
        <v>100</v>
      </c>
      <c r="G137" s="12"/>
      <c r="H137" s="10">
        <f t="shared" si="33"/>
        <v>212</v>
      </c>
      <c r="I137" s="10">
        <f t="shared" si="33"/>
        <v>0</v>
      </c>
      <c r="J137" s="89">
        <f t="shared" si="24"/>
        <v>-212</v>
      </c>
      <c r="K137" s="90">
        <f t="shared" si="25"/>
        <v>-100</v>
      </c>
      <c r="L137" s="4"/>
      <c r="M137" s="49"/>
      <c r="N137" s="3"/>
    </row>
    <row r="138" spans="1:14" s="47" customFormat="1" ht="25.5">
      <c r="A138" s="20" t="s">
        <v>202</v>
      </c>
      <c r="B138" s="12" t="s">
        <v>34</v>
      </c>
      <c r="C138" s="12" t="s">
        <v>1</v>
      </c>
      <c r="D138" s="12" t="s">
        <v>44</v>
      </c>
      <c r="E138" s="8">
        <v>74008</v>
      </c>
      <c r="F138" s="103">
        <v>99090</v>
      </c>
      <c r="G138" s="12"/>
      <c r="H138" s="10">
        <f t="shared" si="33"/>
        <v>212</v>
      </c>
      <c r="I138" s="10">
        <f t="shared" si="33"/>
        <v>0</v>
      </c>
      <c r="J138" s="89">
        <f t="shared" si="24"/>
        <v>-212</v>
      </c>
      <c r="K138" s="90">
        <f t="shared" si="25"/>
        <v>-100</v>
      </c>
      <c r="L138" s="4"/>
      <c r="M138" s="49"/>
      <c r="N138" s="3"/>
    </row>
    <row r="139" spans="1:14" s="47" customFormat="1">
      <c r="A139" s="19" t="s">
        <v>57</v>
      </c>
      <c r="B139" s="12" t="s">
        <v>34</v>
      </c>
      <c r="C139" s="12" t="s">
        <v>1</v>
      </c>
      <c r="D139" s="12" t="s">
        <v>44</v>
      </c>
      <c r="E139" s="8">
        <v>74008</v>
      </c>
      <c r="F139" s="103">
        <v>99090</v>
      </c>
      <c r="G139" s="12" t="s">
        <v>56</v>
      </c>
      <c r="H139" s="10">
        <f t="shared" si="33"/>
        <v>212</v>
      </c>
      <c r="I139" s="10">
        <f t="shared" si="33"/>
        <v>0</v>
      </c>
      <c r="J139" s="89">
        <f t="shared" si="24"/>
        <v>-212</v>
      </c>
      <c r="K139" s="90">
        <f t="shared" si="25"/>
        <v>-100</v>
      </c>
      <c r="L139" s="4"/>
      <c r="M139" s="49"/>
      <c r="N139" s="3"/>
    </row>
    <row r="140" spans="1:14" s="47" customFormat="1" ht="25.5">
      <c r="A140" s="19" t="s">
        <v>58</v>
      </c>
      <c r="B140" s="12" t="s">
        <v>34</v>
      </c>
      <c r="C140" s="12" t="s">
        <v>1</v>
      </c>
      <c r="D140" s="12" t="s">
        <v>44</v>
      </c>
      <c r="E140" s="8">
        <v>74008</v>
      </c>
      <c r="F140" s="103">
        <v>99090</v>
      </c>
      <c r="G140" s="12" t="s">
        <v>17</v>
      </c>
      <c r="H140" s="15">
        <v>212</v>
      </c>
      <c r="I140" s="15">
        <v>0</v>
      </c>
      <c r="J140" s="89">
        <f t="shared" si="24"/>
        <v>-212</v>
      </c>
      <c r="K140" s="90">
        <f t="shared" si="25"/>
        <v>-100</v>
      </c>
      <c r="L140" s="5"/>
      <c r="M140" s="49"/>
      <c r="N140" s="3"/>
    </row>
    <row r="141" spans="1:14" s="47" customFormat="1" ht="25.5">
      <c r="A141" s="19" t="s">
        <v>161</v>
      </c>
      <c r="B141" s="12" t="s">
        <v>34</v>
      </c>
      <c r="C141" s="12" t="s">
        <v>1</v>
      </c>
      <c r="D141" s="12" t="s">
        <v>44</v>
      </c>
      <c r="E141" s="8">
        <v>74011</v>
      </c>
      <c r="F141" s="102" t="s">
        <v>100</v>
      </c>
      <c r="G141" s="12"/>
      <c r="H141" s="10">
        <f t="shared" ref="H141:I147" si="34">H142</f>
        <v>20</v>
      </c>
      <c r="I141" s="10">
        <f t="shared" si="34"/>
        <v>0</v>
      </c>
      <c r="J141" s="89">
        <f t="shared" si="24"/>
        <v>-20</v>
      </c>
      <c r="K141" s="90">
        <f t="shared" si="25"/>
        <v>-100</v>
      </c>
      <c r="L141" s="4"/>
      <c r="M141" s="49"/>
      <c r="N141" s="3"/>
    </row>
    <row r="142" spans="1:14" s="47" customFormat="1" ht="25.5">
      <c r="A142" s="19" t="s">
        <v>160</v>
      </c>
      <c r="B142" s="12" t="s">
        <v>34</v>
      </c>
      <c r="C142" s="12" t="s">
        <v>1</v>
      </c>
      <c r="D142" s="12" t="s">
        <v>44</v>
      </c>
      <c r="E142" s="8">
        <v>74011</v>
      </c>
      <c r="F142" s="103">
        <v>99090</v>
      </c>
      <c r="G142" s="12"/>
      <c r="H142" s="10">
        <f t="shared" si="34"/>
        <v>20</v>
      </c>
      <c r="I142" s="10">
        <f t="shared" si="34"/>
        <v>0</v>
      </c>
      <c r="J142" s="89">
        <f t="shared" si="24"/>
        <v>-20</v>
      </c>
      <c r="K142" s="90">
        <f t="shared" si="25"/>
        <v>-100</v>
      </c>
      <c r="L142" s="4"/>
      <c r="M142" s="49"/>
      <c r="N142" s="3"/>
    </row>
    <row r="143" spans="1:14" s="47" customFormat="1">
      <c r="A143" s="19" t="s">
        <v>57</v>
      </c>
      <c r="B143" s="12" t="s">
        <v>34</v>
      </c>
      <c r="C143" s="12" t="s">
        <v>1</v>
      </c>
      <c r="D143" s="12" t="s">
        <v>44</v>
      </c>
      <c r="E143" s="8">
        <v>74011</v>
      </c>
      <c r="F143" s="103">
        <v>99090</v>
      </c>
      <c r="G143" s="12" t="s">
        <v>56</v>
      </c>
      <c r="H143" s="10">
        <f t="shared" si="34"/>
        <v>20</v>
      </c>
      <c r="I143" s="10">
        <f t="shared" si="34"/>
        <v>0</v>
      </c>
      <c r="J143" s="89">
        <f t="shared" si="24"/>
        <v>-20</v>
      </c>
      <c r="K143" s="90">
        <f t="shared" si="25"/>
        <v>-100</v>
      </c>
      <c r="L143" s="4"/>
      <c r="M143" s="49"/>
      <c r="N143" s="3"/>
    </row>
    <row r="144" spans="1:14" s="47" customFormat="1" ht="25.5">
      <c r="A144" s="19" t="s">
        <v>58</v>
      </c>
      <c r="B144" s="12" t="s">
        <v>34</v>
      </c>
      <c r="C144" s="12" t="s">
        <v>1</v>
      </c>
      <c r="D144" s="12" t="s">
        <v>44</v>
      </c>
      <c r="E144" s="8">
        <v>74011</v>
      </c>
      <c r="F144" s="103">
        <v>99090</v>
      </c>
      <c r="G144" s="12" t="s">
        <v>17</v>
      </c>
      <c r="H144" s="14">
        <v>20</v>
      </c>
      <c r="I144" s="14">
        <v>0</v>
      </c>
      <c r="J144" s="89">
        <f t="shared" si="24"/>
        <v>-20</v>
      </c>
      <c r="K144" s="90">
        <f t="shared" si="25"/>
        <v>-100</v>
      </c>
      <c r="L144" s="5"/>
      <c r="M144" s="49"/>
      <c r="N144" s="3"/>
    </row>
    <row r="145" spans="1:14" s="47" customFormat="1" ht="25.5">
      <c r="A145" s="19" t="s">
        <v>205</v>
      </c>
      <c r="B145" s="12" t="s">
        <v>34</v>
      </c>
      <c r="C145" s="12" t="s">
        <v>1</v>
      </c>
      <c r="D145" s="12" t="s">
        <v>44</v>
      </c>
      <c r="E145" s="8">
        <v>74014</v>
      </c>
      <c r="F145" s="102" t="s">
        <v>100</v>
      </c>
      <c r="G145" s="12"/>
      <c r="H145" s="10">
        <f t="shared" si="34"/>
        <v>99</v>
      </c>
      <c r="I145" s="10">
        <f t="shared" si="34"/>
        <v>0</v>
      </c>
      <c r="J145" s="89">
        <f t="shared" si="24"/>
        <v>-99</v>
      </c>
      <c r="K145" s="90">
        <f t="shared" si="25"/>
        <v>-100</v>
      </c>
      <c r="L145" s="4"/>
      <c r="M145" s="49"/>
      <c r="N145" s="3"/>
    </row>
    <row r="146" spans="1:14" s="47" customFormat="1">
      <c r="A146" s="19" t="s">
        <v>204</v>
      </c>
      <c r="B146" s="12" t="s">
        <v>34</v>
      </c>
      <c r="C146" s="12" t="s">
        <v>1</v>
      </c>
      <c r="D146" s="12" t="s">
        <v>44</v>
      </c>
      <c r="E146" s="8">
        <v>74014</v>
      </c>
      <c r="F146" s="103">
        <v>99090</v>
      </c>
      <c r="G146" s="12"/>
      <c r="H146" s="10">
        <f t="shared" si="34"/>
        <v>99</v>
      </c>
      <c r="I146" s="10">
        <f t="shared" si="34"/>
        <v>0</v>
      </c>
      <c r="J146" s="89">
        <f t="shared" si="24"/>
        <v>-99</v>
      </c>
      <c r="K146" s="90">
        <f t="shared" si="25"/>
        <v>-100</v>
      </c>
      <c r="L146" s="4"/>
      <c r="M146" s="49"/>
      <c r="N146" s="3"/>
    </row>
    <row r="147" spans="1:14" s="47" customFormat="1">
      <c r="A147" s="19" t="s">
        <v>57</v>
      </c>
      <c r="B147" s="12" t="s">
        <v>34</v>
      </c>
      <c r="C147" s="12" t="s">
        <v>1</v>
      </c>
      <c r="D147" s="12" t="s">
        <v>44</v>
      </c>
      <c r="E147" s="8">
        <v>74014</v>
      </c>
      <c r="F147" s="103">
        <v>99090</v>
      </c>
      <c r="G147" s="12" t="s">
        <v>56</v>
      </c>
      <c r="H147" s="10">
        <f t="shared" si="34"/>
        <v>99</v>
      </c>
      <c r="I147" s="10">
        <f t="shared" si="34"/>
        <v>0</v>
      </c>
      <c r="J147" s="89">
        <f t="shared" si="24"/>
        <v>-99</v>
      </c>
      <c r="K147" s="90">
        <f t="shared" si="25"/>
        <v>-100</v>
      </c>
      <c r="L147" s="4"/>
      <c r="M147" s="49"/>
      <c r="N147" s="3"/>
    </row>
    <row r="148" spans="1:14" s="47" customFormat="1" ht="25.5">
      <c r="A148" s="19" t="s">
        <v>58</v>
      </c>
      <c r="B148" s="12" t="s">
        <v>34</v>
      </c>
      <c r="C148" s="12" t="s">
        <v>1</v>
      </c>
      <c r="D148" s="12" t="s">
        <v>44</v>
      </c>
      <c r="E148" s="8">
        <v>74014</v>
      </c>
      <c r="F148" s="103">
        <v>99090</v>
      </c>
      <c r="G148" s="12" t="s">
        <v>17</v>
      </c>
      <c r="H148" s="14">
        <v>99</v>
      </c>
      <c r="I148" s="14">
        <v>0</v>
      </c>
      <c r="J148" s="89">
        <f t="shared" si="24"/>
        <v>-99</v>
      </c>
      <c r="K148" s="90">
        <f t="shared" si="25"/>
        <v>-100</v>
      </c>
      <c r="L148" s="5"/>
      <c r="M148" s="49"/>
      <c r="N148" s="3"/>
    </row>
    <row r="149" spans="1:14" s="47" customFormat="1">
      <c r="A149" s="19" t="s">
        <v>147</v>
      </c>
      <c r="B149" s="12" t="s">
        <v>34</v>
      </c>
      <c r="C149" s="12" t="s">
        <v>1</v>
      </c>
      <c r="D149" s="12" t="s">
        <v>44</v>
      </c>
      <c r="E149" s="11">
        <v>99300</v>
      </c>
      <c r="F149" s="102" t="s">
        <v>100</v>
      </c>
      <c r="G149" s="12"/>
      <c r="H149" s="10">
        <f>H153+H150</f>
        <v>542.5</v>
      </c>
      <c r="I149" s="10">
        <f>I153+I150</f>
        <v>310.7</v>
      </c>
      <c r="J149" s="89">
        <f t="shared" si="24"/>
        <v>-231.8</v>
      </c>
      <c r="K149" s="90">
        <f t="shared" si="25"/>
        <v>-42.728110599078342</v>
      </c>
      <c r="L149" s="5"/>
      <c r="M149" s="49"/>
      <c r="N149" s="3"/>
    </row>
    <row r="150" spans="1:14" s="47" customFormat="1" ht="12.75">
      <c r="A150" s="63" t="s">
        <v>389</v>
      </c>
      <c r="B150" s="12" t="s">
        <v>34</v>
      </c>
      <c r="C150" s="12" t="s">
        <v>1</v>
      </c>
      <c r="D150" s="12" t="s">
        <v>44</v>
      </c>
      <c r="E150" s="8">
        <v>99300</v>
      </c>
      <c r="F150" s="113" t="s">
        <v>99</v>
      </c>
      <c r="G150" s="12"/>
      <c r="H150" s="10">
        <f>H151</f>
        <v>46.3</v>
      </c>
      <c r="I150" s="10">
        <f>I151</f>
        <v>46.3</v>
      </c>
      <c r="J150" s="89">
        <f t="shared" ref="J150:J152" si="35">I150-H150</f>
        <v>0</v>
      </c>
      <c r="K150" s="90">
        <f t="shared" ref="K150:K152" si="36">I150/H150*100-100</f>
        <v>0</v>
      </c>
      <c r="L150" s="5"/>
      <c r="M150" s="49"/>
      <c r="N150" s="3"/>
    </row>
    <row r="151" spans="1:14" s="47" customFormat="1" ht="12.75">
      <c r="A151" s="63" t="s">
        <v>61</v>
      </c>
      <c r="B151" s="12" t="s">
        <v>34</v>
      </c>
      <c r="C151" s="12" t="s">
        <v>1</v>
      </c>
      <c r="D151" s="12" t="s">
        <v>44</v>
      </c>
      <c r="E151" s="8">
        <v>99300</v>
      </c>
      <c r="F151" s="113" t="s">
        <v>99</v>
      </c>
      <c r="G151" s="12" t="s">
        <v>59</v>
      </c>
      <c r="H151" s="10">
        <f>H152</f>
        <v>46.3</v>
      </c>
      <c r="I151" s="10">
        <f>I152</f>
        <v>46.3</v>
      </c>
      <c r="J151" s="89">
        <f t="shared" si="35"/>
        <v>0</v>
      </c>
      <c r="K151" s="90">
        <f t="shared" si="36"/>
        <v>0</v>
      </c>
      <c r="L151" s="5"/>
      <c r="M151" s="49"/>
      <c r="N151" s="3"/>
    </row>
    <row r="152" spans="1:14" s="47" customFormat="1" ht="12.75">
      <c r="A152" s="63" t="s">
        <v>390</v>
      </c>
      <c r="B152" s="12" t="s">
        <v>34</v>
      </c>
      <c r="C152" s="12" t="s">
        <v>1</v>
      </c>
      <c r="D152" s="12" t="s">
        <v>44</v>
      </c>
      <c r="E152" s="8">
        <v>99300</v>
      </c>
      <c r="F152" s="113" t="s">
        <v>99</v>
      </c>
      <c r="G152" s="12" t="s">
        <v>391</v>
      </c>
      <c r="H152" s="14">
        <v>46.3</v>
      </c>
      <c r="I152" s="14">
        <v>46.3</v>
      </c>
      <c r="J152" s="89">
        <f t="shared" si="35"/>
        <v>0</v>
      </c>
      <c r="K152" s="90">
        <f t="shared" si="36"/>
        <v>0</v>
      </c>
      <c r="L152" s="5"/>
      <c r="M152" s="49"/>
      <c r="N152" s="3"/>
    </row>
    <row r="153" spans="1:14" s="47" customFormat="1" ht="14.25" customHeight="1">
      <c r="A153" s="19" t="s">
        <v>222</v>
      </c>
      <c r="B153" s="12" t="s">
        <v>34</v>
      </c>
      <c r="C153" s="12" t="s">
        <v>1</v>
      </c>
      <c r="D153" s="12" t="s">
        <v>44</v>
      </c>
      <c r="E153" s="11">
        <v>99300</v>
      </c>
      <c r="F153" s="103">
        <v>99050</v>
      </c>
      <c r="G153" s="12"/>
      <c r="H153" s="10">
        <f t="shared" ref="H153:I160" si="37">H154</f>
        <v>496.2</v>
      </c>
      <c r="I153" s="10">
        <f t="shared" si="37"/>
        <v>264.39999999999998</v>
      </c>
      <c r="J153" s="89">
        <f t="shared" si="24"/>
        <v>-231.8</v>
      </c>
      <c r="K153" s="90">
        <f t="shared" si="25"/>
        <v>-46.715034260378886</v>
      </c>
      <c r="L153" s="5"/>
      <c r="M153" s="49"/>
      <c r="N153" s="3"/>
    </row>
    <row r="154" spans="1:14" s="47" customFormat="1">
      <c r="A154" s="19" t="s">
        <v>57</v>
      </c>
      <c r="B154" s="12" t="s">
        <v>34</v>
      </c>
      <c r="C154" s="12" t="s">
        <v>1</v>
      </c>
      <c r="D154" s="12" t="s">
        <v>44</v>
      </c>
      <c r="E154" s="11">
        <v>99300</v>
      </c>
      <c r="F154" s="103">
        <v>99050</v>
      </c>
      <c r="G154" s="12" t="s">
        <v>56</v>
      </c>
      <c r="H154" s="10">
        <f t="shared" si="37"/>
        <v>496.2</v>
      </c>
      <c r="I154" s="10">
        <f t="shared" si="37"/>
        <v>264.39999999999998</v>
      </c>
      <c r="J154" s="89">
        <f t="shared" si="24"/>
        <v>-231.8</v>
      </c>
      <c r="K154" s="90">
        <f t="shared" si="25"/>
        <v>-46.715034260378886</v>
      </c>
      <c r="L154" s="5"/>
      <c r="M154" s="49"/>
      <c r="N154" s="3"/>
    </row>
    <row r="155" spans="1:14" s="47" customFormat="1" ht="25.5">
      <c r="A155" s="19" t="s">
        <v>58</v>
      </c>
      <c r="B155" s="12" t="s">
        <v>34</v>
      </c>
      <c r="C155" s="12" t="s">
        <v>1</v>
      </c>
      <c r="D155" s="12" t="s">
        <v>44</v>
      </c>
      <c r="E155" s="11">
        <v>99300</v>
      </c>
      <c r="F155" s="103">
        <v>99050</v>
      </c>
      <c r="G155" s="12" t="s">
        <v>17</v>
      </c>
      <c r="H155" s="14">
        <f>96.2+200+109.5-109.5+200</f>
        <v>496.2</v>
      </c>
      <c r="I155" s="14">
        <v>264.39999999999998</v>
      </c>
      <c r="J155" s="89">
        <f t="shared" si="24"/>
        <v>-231.8</v>
      </c>
      <c r="K155" s="90">
        <f t="shared" si="25"/>
        <v>-46.715034260378886</v>
      </c>
      <c r="L155" s="5"/>
      <c r="M155" s="49"/>
      <c r="N155" s="3"/>
    </row>
    <row r="156" spans="1:14" s="47" customFormat="1">
      <c r="A156" s="19" t="s">
        <v>76</v>
      </c>
      <c r="B156" s="12" t="s">
        <v>34</v>
      </c>
      <c r="C156" s="12" t="s">
        <v>6</v>
      </c>
      <c r="D156" s="12"/>
      <c r="E156" s="12"/>
      <c r="F156" s="101"/>
      <c r="G156" s="12"/>
      <c r="H156" s="10">
        <f t="shared" si="37"/>
        <v>202.5</v>
      </c>
      <c r="I156" s="10">
        <f t="shared" si="37"/>
        <v>151.9</v>
      </c>
      <c r="J156" s="89">
        <f t="shared" si="24"/>
        <v>-50.599999999999994</v>
      </c>
      <c r="K156" s="90">
        <f t="shared" si="25"/>
        <v>-24.987654320987644</v>
      </c>
      <c r="L156" s="4"/>
      <c r="N156" s="1"/>
    </row>
    <row r="157" spans="1:14" s="47" customFormat="1">
      <c r="A157" s="19" t="s">
        <v>77</v>
      </c>
      <c r="B157" s="12" t="s">
        <v>34</v>
      </c>
      <c r="C157" s="12" t="s">
        <v>6</v>
      </c>
      <c r="D157" s="12" t="s">
        <v>5</v>
      </c>
      <c r="E157" s="12"/>
      <c r="F157" s="101"/>
      <c r="G157" s="12"/>
      <c r="H157" s="10">
        <f t="shared" si="37"/>
        <v>202.5</v>
      </c>
      <c r="I157" s="10">
        <f t="shared" si="37"/>
        <v>151.9</v>
      </c>
      <c r="J157" s="89">
        <f t="shared" si="24"/>
        <v>-50.599999999999994</v>
      </c>
      <c r="K157" s="90">
        <f t="shared" si="25"/>
        <v>-24.987654320987644</v>
      </c>
      <c r="L157" s="4"/>
      <c r="N157" s="1"/>
    </row>
    <row r="158" spans="1:14" s="47" customFormat="1" ht="25.5">
      <c r="A158" s="19" t="s">
        <v>306</v>
      </c>
      <c r="B158" s="12" t="s">
        <v>34</v>
      </c>
      <c r="C158" s="12" t="s">
        <v>6</v>
      </c>
      <c r="D158" s="12" t="s">
        <v>5</v>
      </c>
      <c r="E158" s="11">
        <v>71000</v>
      </c>
      <c r="F158" s="102" t="s">
        <v>100</v>
      </c>
      <c r="G158" s="12"/>
      <c r="H158" s="10">
        <f t="shared" si="37"/>
        <v>202.5</v>
      </c>
      <c r="I158" s="10">
        <f t="shared" si="37"/>
        <v>151.9</v>
      </c>
      <c r="J158" s="89">
        <f t="shared" si="24"/>
        <v>-50.599999999999994</v>
      </c>
      <c r="K158" s="90">
        <f t="shared" si="25"/>
        <v>-24.987654320987644</v>
      </c>
      <c r="L158" s="4"/>
      <c r="N158" s="1"/>
    </row>
    <row r="159" spans="1:14" s="47" customFormat="1">
      <c r="A159" s="19" t="s">
        <v>103</v>
      </c>
      <c r="B159" s="12" t="s">
        <v>34</v>
      </c>
      <c r="C159" s="12" t="s">
        <v>6</v>
      </c>
      <c r="D159" s="12" t="s">
        <v>5</v>
      </c>
      <c r="E159" s="8">
        <v>71002</v>
      </c>
      <c r="F159" s="102" t="s">
        <v>100</v>
      </c>
      <c r="G159" s="12"/>
      <c r="H159" s="10">
        <f t="shared" si="37"/>
        <v>202.5</v>
      </c>
      <c r="I159" s="10">
        <f t="shared" si="37"/>
        <v>151.9</v>
      </c>
      <c r="J159" s="89">
        <f t="shared" si="24"/>
        <v>-50.599999999999994</v>
      </c>
      <c r="K159" s="90">
        <f t="shared" si="25"/>
        <v>-24.987654320987644</v>
      </c>
      <c r="L159" s="4"/>
      <c r="N159" s="1"/>
    </row>
    <row r="160" spans="1:14" s="47" customFormat="1" ht="25.5">
      <c r="A160" s="19" t="s">
        <v>85</v>
      </c>
      <c r="B160" s="12" t="s">
        <v>34</v>
      </c>
      <c r="C160" s="12" t="s">
        <v>6</v>
      </c>
      <c r="D160" s="12" t="s">
        <v>5</v>
      </c>
      <c r="E160" s="8">
        <v>71002</v>
      </c>
      <c r="F160" s="103">
        <v>51180</v>
      </c>
      <c r="G160" s="12"/>
      <c r="H160" s="10">
        <f t="shared" si="37"/>
        <v>202.5</v>
      </c>
      <c r="I160" s="10">
        <f t="shared" si="37"/>
        <v>151.9</v>
      </c>
      <c r="J160" s="89">
        <f t="shared" si="24"/>
        <v>-50.599999999999994</v>
      </c>
      <c r="K160" s="90">
        <f t="shared" si="25"/>
        <v>-24.987654320987644</v>
      </c>
      <c r="L160" s="4"/>
      <c r="M160" s="47" t="s">
        <v>139</v>
      </c>
      <c r="N160" s="1"/>
    </row>
    <row r="161" spans="1:15" s="47" customFormat="1" ht="38.25">
      <c r="A161" s="19" t="s">
        <v>53</v>
      </c>
      <c r="B161" s="12" t="s">
        <v>34</v>
      </c>
      <c r="C161" s="12" t="s">
        <v>6</v>
      </c>
      <c r="D161" s="12" t="s">
        <v>5</v>
      </c>
      <c r="E161" s="8">
        <v>71002</v>
      </c>
      <c r="F161" s="103">
        <v>51180</v>
      </c>
      <c r="G161" s="12" t="s">
        <v>52</v>
      </c>
      <c r="H161" s="10">
        <v>202.5</v>
      </c>
      <c r="I161" s="10">
        <f>I162</f>
        <v>151.9</v>
      </c>
      <c r="J161" s="89">
        <f t="shared" si="24"/>
        <v>-50.599999999999994</v>
      </c>
      <c r="K161" s="90">
        <f t="shared" si="25"/>
        <v>-24.987654320987644</v>
      </c>
      <c r="L161" s="4"/>
      <c r="N161" s="1"/>
    </row>
    <row r="162" spans="1:15" s="47" customFormat="1">
      <c r="A162" s="19" t="s">
        <v>55</v>
      </c>
      <c r="B162" s="12" t="s">
        <v>34</v>
      </c>
      <c r="C162" s="12" t="s">
        <v>6</v>
      </c>
      <c r="D162" s="12" t="s">
        <v>5</v>
      </c>
      <c r="E162" s="8">
        <v>71002</v>
      </c>
      <c r="F162" s="103">
        <v>51180</v>
      </c>
      <c r="G162" s="12" t="s">
        <v>54</v>
      </c>
      <c r="H162" s="9">
        <v>202.5</v>
      </c>
      <c r="I162" s="9">
        <v>151.9</v>
      </c>
      <c r="J162" s="89">
        <f t="shared" si="24"/>
        <v>-50.599999999999994</v>
      </c>
      <c r="K162" s="90">
        <f t="shared" si="25"/>
        <v>-24.987654320987644</v>
      </c>
      <c r="L162" s="5"/>
      <c r="M162" s="47" t="s">
        <v>140</v>
      </c>
      <c r="N162" s="3"/>
    </row>
    <row r="163" spans="1:15" s="47" customFormat="1">
      <c r="A163" s="19" t="s">
        <v>15</v>
      </c>
      <c r="B163" s="12" t="s">
        <v>34</v>
      </c>
      <c r="C163" s="12" t="s">
        <v>5</v>
      </c>
      <c r="D163" s="12"/>
      <c r="E163" s="12"/>
      <c r="F163" s="101"/>
      <c r="G163" s="12"/>
      <c r="H163" s="10">
        <f t="shared" ref="H163:I163" si="38">H164</f>
        <v>7813.0000000000009</v>
      </c>
      <c r="I163" s="10">
        <f t="shared" si="38"/>
        <v>5460.3999999999987</v>
      </c>
      <c r="J163" s="89">
        <f t="shared" si="24"/>
        <v>-2352.6000000000022</v>
      </c>
      <c r="K163" s="90">
        <f t="shared" si="25"/>
        <v>-30.111352873416138</v>
      </c>
      <c r="L163" s="4"/>
      <c r="N163" s="1"/>
    </row>
    <row r="164" spans="1:15" s="47" customFormat="1" ht="25.5">
      <c r="A164" s="19" t="s">
        <v>40</v>
      </c>
      <c r="B164" s="12" t="s">
        <v>34</v>
      </c>
      <c r="C164" s="12" t="s">
        <v>5</v>
      </c>
      <c r="D164" s="12" t="s">
        <v>16</v>
      </c>
      <c r="E164" s="12"/>
      <c r="F164" s="101"/>
      <c r="G164" s="12"/>
      <c r="H164" s="10">
        <f>H165</f>
        <v>7813.0000000000009</v>
      </c>
      <c r="I164" s="10">
        <f>I165</f>
        <v>5460.3999999999987</v>
      </c>
      <c r="J164" s="89">
        <f t="shared" si="24"/>
        <v>-2352.6000000000022</v>
      </c>
      <c r="K164" s="90">
        <f t="shared" si="25"/>
        <v>-30.111352873416138</v>
      </c>
      <c r="L164" s="4"/>
      <c r="N164" s="1"/>
    </row>
    <row r="165" spans="1:15" s="47" customFormat="1" ht="25.5">
      <c r="A165" s="19" t="s">
        <v>309</v>
      </c>
      <c r="B165" s="12" t="s">
        <v>34</v>
      </c>
      <c r="C165" s="12" t="s">
        <v>5</v>
      </c>
      <c r="D165" s="12" t="s">
        <v>16</v>
      </c>
      <c r="E165" s="8">
        <v>73000</v>
      </c>
      <c r="F165" s="102" t="s">
        <v>100</v>
      </c>
      <c r="G165" s="12"/>
      <c r="H165" s="10">
        <f>H170+H166+H178</f>
        <v>7813.0000000000009</v>
      </c>
      <c r="I165" s="10">
        <f t="shared" ref="I165" si="39">I170+I166+I178</f>
        <v>5460.3999999999987</v>
      </c>
      <c r="J165" s="89">
        <f t="shared" si="24"/>
        <v>-2352.6000000000022</v>
      </c>
      <c r="K165" s="90">
        <f t="shared" si="25"/>
        <v>-30.111352873416138</v>
      </c>
      <c r="L165" s="4"/>
      <c r="N165" s="1"/>
      <c r="O165" s="7" t="s">
        <v>144</v>
      </c>
    </row>
    <row r="166" spans="1:15" s="47" customFormat="1" ht="25.5">
      <c r="A166" s="27" t="s">
        <v>310</v>
      </c>
      <c r="B166" s="12" t="s">
        <v>34</v>
      </c>
      <c r="C166" s="12" t="s">
        <v>5</v>
      </c>
      <c r="D166" s="12" t="s">
        <v>16</v>
      </c>
      <c r="E166" s="8">
        <v>73002</v>
      </c>
      <c r="F166" s="102" t="s">
        <v>100</v>
      </c>
      <c r="G166" s="12"/>
      <c r="H166" s="10">
        <f t="shared" ref="H166:I168" si="40">H167</f>
        <v>30</v>
      </c>
      <c r="I166" s="10">
        <f t="shared" si="40"/>
        <v>28.4</v>
      </c>
      <c r="J166" s="89">
        <f t="shared" si="24"/>
        <v>-1.6000000000000014</v>
      </c>
      <c r="K166" s="90">
        <f t="shared" si="25"/>
        <v>-5.3333333333333286</v>
      </c>
      <c r="L166" s="4"/>
      <c r="N166" s="1"/>
      <c r="O166" s="7"/>
    </row>
    <row r="167" spans="1:15" s="47" customFormat="1" ht="38.25">
      <c r="A167" s="27" t="s">
        <v>311</v>
      </c>
      <c r="B167" s="12" t="s">
        <v>34</v>
      </c>
      <c r="C167" s="12" t="s">
        <v>5</v>
      </c>
      <c r="D167" s="12" t="s">
        <v>16</v>
      </c>
      <c r="E167" s="8">
        <v>73002</v>
      </c>
      <c r="F167" s="102" t="s">
        <v>148</v>
      </c>
      <c r="G167" s="12"/>
      <c r="H167" s="10">
        <f t="shared" si="40"/>
        <v>30</v>
      </c>
      <c r="I167" s="10">
        <f t="shared" si="40"/>
        <v>28.4</v>
      </c>
      <c r="J167" s="89">
        <f t="shared" ref="J167:J227" si="41">I167-H167</f>
        <v>-1.6000000000000014</v>
      </c>
      <c r="K167" s="90">
        <f t="shared" ref="K167:K227" si="42">I167/H167*100-100</f>
        <v>-5.3333333333333286</v>
      </c>
      <c r="L167" s="4"/>
      <c r="N167" s="1"/>
      <c r="O167" s="7"/>
    </row>
    <row r="168" spans="1:15" s="47" customFormat="1">
      <c r="A168" s="19" t="s">
        <v>57</v>
      </c>
      <c r="B168" s="12" t="s">
        <v>34</v>
      </c>
      <c r="C168" s="12" t="s">
        <v>5</v>
      </c>
      <c r="D168" s="12" t="s">
        <v>16</v>
      </c>
      <c r="E168" s="8">
        <v>73002</v>
      </c>
      <c r="F168" s="102" t="s">
        <v>148</v>
      </c>
      <c r="G168" s="12" t="s">
        <v>56</v>
      </c>
      <c r="H168" s="10">
        <f t="shared" si="40"/>
        <v>30</v>
      </c>
      <c r="I168" s="10">
        <f t="shared" si="40"/>
        <v>28.4</v>
      </c>
      <c r="J168" s="89">
        <f t="shared" si="41"/>
        <v>-1.6000000000000014</v>
      </c>
      <c r="K168" s="90">
        <f t="shared" si="42"/>
        <v>-5.3333333333333286</v>
      </c>
      <c r="L168" s="4"/>
      <c r="N168" s="1"/>
      <c r="O168" s="7"/>
    </row>
    <row r="169" spans="1:15" s="47" customFormat="1" ht="25.5">
      <c r="A169" s="19" t="s">
        <v>58</v>
      </c>
      <c r="B169" s="12" t="s">
        <v>34</v>
      </c>
      <c r="C169" s="12" t="s">
        <v>5</v>
      </c>
      <c r="D169" s="12" t="s">
        <v>16</v>
      </c>
      <c r="E169" s="8">
        <v>73002</v>
      </c>
      <c r="F169" s="102" t="s">
        <v>148</v>
      </c>
      <c r="G169" s="12" t="s">
        <v>17</v>
      </c>
      <c r="H169" s="14">
        <v>30</v>
      </c>
      <c r="I169" s="14">
        <v>28.4</v>
      </c>
      <c r="J169" s="89">
        <f t="shared" si="41"/>
        <v>-1.6000000000000014</v>
      </c>
      <c r="K169" s="90">
        <f t="shared" si="42"/>
        <v>-5.3333333333333286</v>
      </c>
      <c r="L169" s="5"/>
      <c r="N169" s="1"/>
      <c r="O169" s="7"/>
    </row>
    <row r="170" spans="1:15" s="47" customFormat="1" ht="25.5">
      <c r="A170" s="19" t="s">
        <v>253</v>
      </c>
      <c r="B170" s="12" t="s">
        <v>34</v>
      </c>
      <c r="C170" s="12" t="s">
        <v>5</v>
      </c>
      <c r="D170" s="12" t="s">
        <v>16</v>
      </c>
      <c r="E170" s="8">
        <v>73005</v>
      </c>
      <c r="F170" s="102" t="s">
        <v>100</v>
      </c>
      <c r="G170" s="12"/>
      <c r="H170" s="10">
        <f>H171</f>
        <v>7342.8000000000011</v>
      </c>
      <c r="I170" s="10">
        <f>I171</f>
        <v>5118.5999999999995</v>
      </c>
      <c r="J170" s="89">
        <f t="shared" si="41"/>
        <v>-2224.2000000000016</v>
      </c>
      <c r="K170" s="90">
        <f t="shared" si="42"/>
        <v>-30.290897205425736</v>
      </c>
      <c r="L170" s="4"/>
      <c r="N170" s="1"/>
    </row>
    <row r="171" spans="1:15" s="47" customFormat="1" ht="25.5">
      <c r="A171" s="19" t="s">
        <v>254</v>
      </c>
      <c r="B171" s="12" t="s">
        <v>34</v>
      </c>
      <c r="C171" s="12" t="s">
        <v>5</v>
      </c>
      <c r="D171" s="12" t="s">
        <v>16</v>
      </c>
      <c r="E171" s="8">
        <v>73005</v>
      </c>
      <c r="F171" s="50" t="s">
        <v>108</v>
      </c>
      <c r="G171" s="12"/>
      <c r="H171" s="10">
        <f t="shared" ref="H171" si="43">H172+H174+H176</f>
        <v>7342.8000000000011</v>
      </c>
      <c r="I171" s="10">
        <f t="shared" ref="I171" si="44">I172+I174+I176</f>
        <v>5118.5999999999995</v>
      </c>
      <c r="J171" s="89">
        <f t="shared" si="41"/>
        <v>-2224.2000000000016</v>
      </c>
      <c r="K171" s="90">
        <f t="shared" si="42"/>
        <v>-30.290897205425736</v>
      </c>
      <c r="L171" s="4"/>
      <c r="N171" s="1"/>
    </row>
    <row r="172" spans="1:15" s="47" customFormat="1" ht="38.25">
      <c r="A172" s="19" t="s">
        <v>53</v>
      </c>
      <c r="B172" s="12" t="s">
        <v>34</v>
      </c>
      <c r="C172" s="12" t="s">
        <v>5</v>
      </c>
      <c r="D172" s="12" t="s">
        <v>16</v>
      </c>
      <c r="E172" s="8">
        <v>73005</v>
      </c>
      <c r="F172" s="50" t="s">
        <v>108</v>
      </c>
      <c r="G172" s="12" t="s">
        <v>52</v>
      </c>
      <c r="H172" s="10">
        <f>H173</f>
        <v>6361.2000000000007</v>
      </c>
      <c r="I172" s="10">
        <f>I173</f>
        <v>4488.3999999999996</v>
      </c>
      <c r="J172" s="89">
        <f t="shared" si="41"/>
        <v>-1872.8000000000011</v>
      </c>
      <c r="K172" s="90">
        <f t="shared" si="42"/>
        <v>-29.440985977488538</v>
      </c>
      <c r="L172" s="4"/>
      <c r="N172" s="1"/>
    </row>
    <row r="173" spans="1:15" s="47" customFormat="1">
      <c r="A173" s="19" t="s">
        <v>69</v>
      </c>
      <c r="B173" s="12" t="s">
        <v>34</v>
      </c>
      <c r="C173" s="12" t="s">
        <v>5</v>
      </c>
      <c r="D173" s="12" t="s">
        <v>16</v>
      </c>
      <c r="E173" s="8">
        <v>73005</v>
      </c>
      <c r="F173" s="50" t="s">
        <v>108</v>
      </c>
      <c r="G173" s="12" t="s">
        <v>68</v>
      </c>
      <c r="H173" s="15">
        <f>4885.3+0.6+1475.3</f>
        <v>6361.2000000000007</v>
      </c>
      <c r="I173" s="15">
        <v>4488.3999999999996</v>
      </c>
      <c r="J173" s="89">
        <f t="shared" si="41"/>
        <v>-1872.8000000000011</v>
      </c>
      <c r="K173" s="90">
        <f t="shared" si="42"/>
        <v>-29.440985977488538</v>
      </c>
      <c r="L173" s="5"/>
      <c r="N173" s="3"/>
    </row>
    <row r="174" spans="1:15" s="47" customFormat="1">
      <c r="A174" s="19" t="s">
        <v>57</v>
      </c>
      <c r="B174" s="12" t="s">
        <v>34</v>
      </c>
      <c r="C174" s="12" t="s">
        <v>5</v>
      </c>
      <c r="D174" s="12" t="s">
        <v>16</v>
      </c>
      <c r="E174" s="8">
        <v>73005</v>
      </c>
      <c r="F174" s="50" t="s">
        <v>108</v>
      </c>
      <c r="G174" s="12" t="s">
        <v>56</v>
      </c>
      <c r="H174" s="10">
        <f>H175</f>
        <v>974.10000000000014</v>
      </c>
      <c r="I174" s="10">
        <f>I175</f>
        <v>627.9</v>
      </c>
      <c r="J174" s="89">
        <f t="shared" si="41"/>
        <v>-346.20000000000016</v>
      </c>
      <c r="K174" s="90">
        <f t="shared" si="42"/>
        <v>-35.540498922081937</v>
      </c>
      <c r="L174" s="4"/>
      <c r="N174" s="1"/>
    </row>
    <row r="175" spans="1:15" s="65" customFormat="1" ht="25.5">
      <c r="A175" s="63" t="s">
        <v>58</v>
      </c>
      <c r="B175" s="12" t="s">
        <v>34</v>
      </c>
      <c r="C175" s="12" t="s">
        <v>5</v>
      </c>
      <c r="D175" s="12" t="s">
        <v>16</v>
      </c>
      <c r="E175" s="8">
        <v>73005</v>
      </c>
      <c r="F175" s="50" t="s">
        <v>108</v>
      </c>
      <c r="G175" s="12" t="s">
        <v>17</v>
      </c>
      <c r="H175" s="15">
        <f>942.7+2.7+28.7</f>
        <v>974.10000000000014</v>
      </c>
      <c r="I175" s="15">
        <v>627.9</v>
      </c>
      <c r="J175" s="89">
        <f t="shared" si="41"/>
        <v>-346.20000000000016</v>
      </c>
      <c r="K175" s="90">
        <f t="shared" si="42"/>
        <v>-35.540498922081937</v>
      </c>
      <c r="L175" s="67"/>
      <c r="N175" s="66"/>
    </row>
    <row r="176" spans="1:15" s="47" customFormat="1">
      <c r="A176" s="19" t="s">
        <v>61</v>
      </c>
      <c r="B176" s="12" t="s">
        <v>34</v>
      </c>
      <c r="C176" s="12" t="s">
        <v>5</v>
      </c>
      <c r="D176" s="12" t="s">
        <v>16</v>
      </c>
      <c r="E176" s="8">
        <v>73005</v>
      </c>
      <c r="F176" s="50" t="s">
        <v>108</v>
      </c>
      <c r="G176" s="12" t="s">
        <v>59</v>
      </c>
      <c r="H176" s="10">
        <f>H177</f>
        <v>7.5</v>
      </c>
      <c r="I176" s="10">
        <f>I177</f>
        <v>2.2999999999999998</v>
      </c>
      <c r="J176" s="89">
        <f t="shared" si="41"/>
        <v>-5.2</v>
      </c>
      <c r="K176" s="90">
        <f t="shared" si="42"/>
        <v>-69.333333333333343</v>
      </c>
      <c r="L176" s="4"/>
      <c r="N176" s="1"/>
    </row>
    <row r="177" spans="1:14" s="47" customFormat="1">
      <c r="A177" s="19" t="s">
        <v>62</v>
      </c>
      <c r="B177" s="12" t="s">
        <v>34</v>
      </c>
      <c r="C177" s="12" t="s">
        <v>5</v>
      </c>
      <c r="D177" s="12" t="s">
        <v>16</v>
      </c>
      <c r="E177" s="8">
        <v>73005</v>
      </c>
      <c r="F177" s="50" t="s">
        <v>108</v>
      </c>
      <c r="G177" s="12" t="s">
        <v>60</v>
      </c>
      <c r="H177" s="15">
        <v>7.5</v>
      </c>
      <c r="I177" s="15">
        <v>2.2999999999999998</v>
      </c>
      <c r="J177" s="89">
        <f t="shared" si="41"/>
        <v>-5.2</v>
      </c>
      <c r="K177" s="90">
        <f t="shared" si="42"/>
        <v>-69.333333333333343</v>
      </c>
      <c r="L177" s="5"/>
      <c r="N177" s="3"/>
    </row>
    <row r="178" spans="1:14" s="47" customFormat="1" ht="25.5">
      <c r="A178" s="19" t="s">
        <v>194</v>
      </c>
      <c r="B178" s="12" t="s">
        <v>34</v>
      </c>
      <c r="C178" s="12" t="s">
        <v>5</v>
      </c>
      <c r="D178" s="12" t="s">
        <v>16</v>
      </c>
      <c r="E178" s="48">
        <v>73007</v>
      </c>
      <c r="F178" s="102" t="s">
        <v>100</v>
      </c>
      <c r="G178" s="12"/>
      <c r="H178" s="10">
        <f>H179+H182</f>
        <v>440.19999999999993</v>
      </c>
      <c r="I178" s="10">
        <f t="shared" ref="I178" si="45">I179+I182</f>
        <v>313.39999999999998</v>
      </c>
      <c r="J178" s="89">
        <f t="shared" si="41"/>
        <v>-126.79999999999995</v>
      </c>
      <c r="K178" s="90">
        <f t="shared" si="42"/>
        <v>-28.805088596092673</v>
      </c>
      <c r="L178" s="5"/>
      <c r="N178" s="3"/>
    </row>
    <row r="179" spans="1:14" s="47" customFormat="1" ht="25.5">
      <c r="A179" s="19" t="s">
        <v>192</v>
      </c>
      <c r="B179" s="12" t="s">
        <v>34</v>
      </c>
      <c r="C179" s="12" t="s">
        <v>5</v>
      </c>
      <c r="D179" s="12" t="s">
        <v>16</v>
      </c>
      <c r="E179" s="48">
        <v>73007</v>
      </c>
      <c r="F179" s="93">
        <v>72300</v>
      </c>
      <c r="G179" s="12"/>
      <c r="H179" s="10">
        <f>H180</f>
        <v>435.79999999999995</v>
      </c>
      <c r="I179" s="10">
        <f t="shared" ref="I179:I180" si="46">I180</f>
        <v>313.39999999999998</v>
      </c>
      <c r="J179" s="89">
        <f t="shared" si="41"/>
        <v>-122.39999999999998</v>
      </c>
      <c r="K179" s="90">
        <f t="shared" si="42"/>
        <v>-28.086278109224423</v>
      </c>
      <c r="L179" s="5"/>
      <c r="N179" s="3"/>
    </row>
    <row r="180" spans="1:14" s="47" customFormat="1" ht="38.25">
      <c r="A180" s="19" t="s">
        <v>53</v>
      </c>
      <c r="B180" s="12" t="s">
        <v>34</v>
      </c>
      <c r="C180" s="12" t="s">
        <v>5</v>
      </c>
      <c r="D180" s="12" t="s">
        <v>16</v>
      </c>
      <c r="E180" s="48">
        <v>73007</v>
      </c>
      <c r="F180" s="93">
        <v>72300</v>
      </c>
      <c r="G180" s="12" t="s">
        <v>52</v>
      </c>
      <c r="H180" s="10">
        <f>H181</f>
        <v>435.79999999999995</v>
      </c>
      <c r="I180" s="10">
        <f t="shared" si="46"/>
        <v>313.39999999999998</v>
      </c>
      <c r="J180" s="89">
        <f t="shared" si="41"/>
        <v>-122.39999999999998</v>
      </c>
      <c r="K180" s="90">
        <f t="shared" si="42"/>
        <v>-28.086278109224423</v>
      </c>
      <c r="L180" s="5"/>
      <c r="N180" s="3"/>
    </row>
    <row r="181" spans="1:14" s="47" customFormat="1">
      <c r="A181" s="19" t="s">
        <v>69</v>
      </c>
      <c r="B181" s="12" t="s">
        <v>34</v>
      </c>
      <c r="C181" s="12" t="s">
        <v>5</v>
      </c>
      <c r="D181" s="12" t="s">
        <v>16</v>
      </c>
      <c r="E181" s="48">
        <v>73007</v>
      </c>
      <c r="F181" s="93">
        <v>72300</v>
      </c>
      <c r="G181" s="12" t="s">
        <v>68</v>
      </c>
      <c r="H181" s="15">
        <f>334.7+101.1</f>
        <v>435.79999999999995</v>
      </c>
      <c r="I181" s="15">
        <v>313.39999999999998</v>
      </c>
      <c r="J181" s="89">
        <f t="shared" si="41"/>
        <v>-122.39999999999998</v>
      </c>
      <c r="K181" s="90">
        <f t="shared" si="42"/>
        <v>-28.086278109224423</v>
      </c>
      <c r="L181" s="5"/>
      <c r="N181" s="3"/>
    </row>
    <row r="182" spans="1:14" s="47" customFormat="1" ht="25.5">
      <c r="A182" s="19" t="s">
        <v>192</v>
      </c>
      <c r="B182" s="12" t="s">
        <v>34</v>
      </c>
      <c r="C182" s="12" t="s">
        <v>5</v>
      </c>
      <c r="D182" s="12" t="s">
        <v>16</v>
      </c>
      <c r="E182" s="48">
        <v>73007</v>
      </c>
      <c r="F182" s="93" t="s">
        <v>193</v>
      </c>
      <c r="G182" s="12"/>
      <c r="H182" s="22">
        <f>H183</f>
        <v>4.4000000000000004</v>
      </c>
      <c r="I182" s="22">
        <f t="shared" ref="I182" si="47">I183</f>
        <v>0</v>
      </c>
      <c r="J182" s="89">
        <f t="shared" si="41"/>
        <v>-4.4000000000000004</v>
      </c>
      <c r="K182" s="90">
        <f t="shared" si="42"/>
        <v>-100</v>
      </c>
      <c r="L182" s="5"/>
      <c r="N182" s="3"/>
    </row>
    <row r="183" spans="1:14" s="47" customFormat="1" ht="38.25">
      <c r="A183" s="19" t="s">
        <v>53</v>
      </c>
      <c r="B183" s="12" t="s">
        <v>34</v>
      </c>
      <c r="C183" s="12" t="s">
        <v>5</v>
      </c>
      <c r="D183" s="12" t="s">
        <v>16</v>
      </c>
      <c r="E183" s="48">
        <v>73007</v>
      </c>
      <c r="F183" s="93" t="s">
        <v>193</v>
      </c>
      <c r="G183" s="12" t="s">
        <v>52</v>
      </c>
      <c r="H183" s="22">
        <f>H184</f>
        <v>4.4000000000000004</v>
      </c>
      <c r="I183" s="22">
        <f t="shared" ref="I183" si="48">I184</f>
        <v>0</v>
      </c>
      <c r="J183" s="89">
        <f t="shared" si="41"/>
        <v>-4.4000000000000004</v>
      </c>
      <c r="K183" s="90">
        <f t="shared" si="42"/>
        <v>-100</v>
      </c>
      <c r="L183" s="5"/>
      <c r="N183" s="3"/>
    </row>
    <row r="184" spans="1:14" s="47" customFormat="1">
      <c r="A184" s="19" t="s">
        <v>69</v>
      </c>
      <c r="B184" s="12" t="s">
        <v>34</v>
      </c>
      <c r="C184" s="12" t="s">
        <v>5</v>
      </c>
      <c r="D184" s="12" t="s">
        <v>16</v>
      </c>
      <c r="E184" s="48">
        <v>73007</v>
      </c>
      <c r="F184" s="93" t="s">
        <v>193</v>
      </c>
      <c r="G184" s="12" t="s">
        <v>68</v>
      </c>
      <c r="H184" s="15">
        <f>3.4+1</f>
        <v>4.4000000000000004</v>
      </c>
      <c r="I184" s="15">
        <v>0</v>
      </c>
      <c r="J184" s="89">
        <f t="shared" si="41"/>
        <v>-4.4000000000000004</v>
      </c>
      <c r="K184" s="90">
        <f t="shared" si="42"/>
        <v>-100</v>
      </c>
      <c r="L184" s="5"/>
      <c r="N184" s="3"/>
    </row>
    <row r="185" spans="1:14" s="47" customFormat="1">
      <c r="A185" s="19" t="s">
        <v>21</v>
      </c>
      <c r="B185" s="12" t="s">
        <v>34</v>
      </c>
      <c r="C185" s="12" t="s">
        <v>8</v>
      </c>
      <c r="D185" s="12"/>
      <c r="E185" s="12"/>
      <c r="F185" s="101"/>
      <c r="G185" s="12"/>
      <c r="H185" s="10">
        <f>H186+H192+H198+H206</f>
        <v>3070.2</v>
      </c>
      <c r="I185" s="10">
        <f>I186+I192+I198+I206</f>
        <v>1841.2</v>
      </c>
      <c r="J185" s="89">
        <f t="shared" ref="J185:J188" si="49">I185-H185</f>
        <v>-1228.9999999999998</v>
      </c>
      <c r="K185" s="90">
        <f t="shared" ref="K185:K188" si="50">I185/H185*100-100</f>
        <v>-40.029965474561912</v>
      </c>
      <c r="L185" s="4"/>
      <c r="N185" s="1"/>
    </row>
    <row r="186" spans="1:14" s="47" customFormat="1">
      <c r="A186" s="19" t="s">
        <v>146</v>
      </c>
      <c r="B186" s="12" t="s">
        <v>34</v>
      </c>
      <c r="C186" s="12" t="s">
        <v>8</v>
      </c>
      <c r="D186" s="12" t="s">
        <v>4</v>
      </c>
      <c r="E186" s="12"/>
      <c r="F186" s="101"/>
      <c r="G186" s="12"/>
      <c r="H186" s="10">
        <f>H187</f>
        <v>47.5</v>
      </c>
      <c r="I186" s="10">
        <f t="shared" ref="I186" si="51">I187</f>
        <v>0</v>
      </c>
      <c r="J186" s="89">
        <f t="shared" si="49"/>
        <v>-47.5</v>
      </c>
      <c r="K186" s="90">
        <f t="shared" si="50"/>
        <v>-100</v>
      </c>
      <c r="L186" s="4"/>
      <c r="N186" s="1"/>
    </row>
    <row r="187" spans="1:14" s="47" customFormat="1">
      <c r="A187" s="19" t="s">
        <v>95</v>
      </c>
      <c r="B187" s="12" t="s">
        <v>34</v>
      </c>
      <c r="C187" s="12" t="s">
        <v>8</v>
      </c>
      <c r="D187" s="12" t="s">
        <v>4</v>
      </c>
      <c r="E187" s="11">
        <v>99000</v>
      </c>
      <c r="F187" s="102" t="s">
        <v>100</v>
      </c>
      <c r="G187" s="12"/>
      <c r="H187" s="10">
        <f>H188</f>
        <v>47.5</v>
      </c>
      <c r="I187" s="10">
        <f t="shared" ref="I187" si="52">I188</f>
        <v>0</v>
      </c>
      <c r="J187" s="89">
        <f t="shared" si="49"/>
        <v>-47.5</v>
      </c>
      <c r="K187" s="90">
        <f t="shared" si="50"/>
        <v>-100</v>
      </c>
      <c r="L187" s="4"/>
      <c r="N187" s="1"/>
    </row>
    <row r="188" spans="1:14" s="47" customFormat="1">
      <c r="A188" s="19" t="s">
        <v>147</v>
      </c>
      <c r="B188" s="12" t="s">
        <v>34</v>
      </c>
      <c r="C188" s="12" t="s">
        <v>8</v>
      </c>
      <c r="D188" s="12" t="s">
        <v>4</v>
      </c>
      <c r="E188" s="11">
        <v>99300</v>
      </c>
      <c r="F188" s="102" t="s">
        <v>100</v>
      </c>
      <c r="G188" s="12"/>
      <c r="H188" s="10">
        <f>H189</f>
        <v>47.5</v>
      </c>
      <c r="I188" s="10">
        <f>I189</f>
        <v>0</v>
      </c>
      <c r="J188" s="89">
        <f t="shared" si="49"/>
        <v>-47.5</v>
      </c>
      <c r="K188" s="90">
        <f t="shared" si="50"/>
        <v>-100</v>
      </c>
      <c r="L188" s="4"/>
      <c r="N188" s="1"/>
    </row>
    <row r="189" spans="1:14" s="47" customFormat="1">
      <c r="A189" s="19" t="s">
        <v>286</v>
      </c>
      <c r="B189" s="12" t="s">
        <v>34</v>
      </c>
      <c r="C189" s="12" t="s">
        <v>8</v>
      </c>
      <c r="D189" s="12" t="s">
        <v>4</v>
      </c>
      <c r="E189" s="11">
        <v>99300</v>
      </c>
      <c r="F189" s="102" t="s">
        <v>353</v>
      </c>
      <c r="G189" s="12"/>
      <c r="H189" s="10">
        <f t="shared" ref="H189:I190" si="53">H190</f>
        <v>47.5</v>
      </c>
      <c r="I189" s="10">
        <f t="shared" si="53"/>
        <v>0</v>
      </c>
      <c r="J189" s="89">
        <f t="shared" si="41"/>
        <v>-47.5</v>
      </c>
      <c r="K189" s="90">
        <f t="shared" si="42"/>
        <v>-100</v>
      </c>
      <c r="L189" s="4"/>
      <c r="M189" s="47" t="s">
        <v>139</v>
      </c>
      <c r="N189" s="1"/>
    </row>
    <row r="190" spans="1:14" s="47" customFormat="1">
      <c r="A190" s="19" t="s">
        <v>57</v>
      </c>
      <c r="B190" s="12" t="s">
        <v>34</v>
      </c>
      <c r="C190" s="12" t="s">
        <v>8</v>
      </c>
      <c r="D190" s="12" t="s">
        <v>4</v>
      </c>
      <c r="E190" s="11">
        <v>99300</v>
      </c>
      <c r="F190" s="102" t="s">
        <v>353</v>
      </c>
      <c r="G190" s="12" t="s">
        <v>56</v>
      </c>
      <c r="H190" s="10">
        <f t="shared" si="53"/>
        <v>47.5</v>
      </c>
      <c r="I190" s="10">
        <f t="shared" si="53"/>
        <v>0</v>
      </c>
      <c r="J190" s="89">
        <f t="shared" si="41"/>
        <v>-47.5</v>
      </c>
      <c r="K190" s="90">
        <f t="shared" si="42"/>
        <v>-100</v>
      </c>
      <c r="L190" s="4"/>
      <c r="N190" s="3"/>
    </row>
    <row r="191" spans="1:14" s="47" customFormat="1" ht="25.5">
      <c r="A191" s="19" t="s">
        <v>58</v>
      </c>
      <c r="B191" s="12" t="s">
        <v>34</v>
      </c>
      <c r="C191" s="12" t="s">
        <v>8</v>
      </c>
      <c r="D191" s="12" t="s">
        <v>4</v>
      </c>
      <c r="E191" s="11">
        <v>99300</v>
      </c>
      <c r="F191" s="102" t="s">
        <v>353</v>
      </c>
      <c r="G191" s="12" t="s">
        <v>17</v>
      </c>
      <c r="H191" s="16">
        <v>47.5</v>
      </c>
      <c r="I191" s="16">
        <v>0</v>
      </c>
      <c r="J191" s="89">
        <f t="shared" si="41"/>
        <v>-47.5</v>
      </c>
      <c r="K191" s="90">
        <f t="shared" si="42"/>
        <v>-100</v>
      </c>
      <c r="L191" s="5"/>
      <c r="M191" s="47" t="s">
        <v>140</v>
      </c>
      <c r="N191" s="1"/>
    </row>
    <row r="192" spans="1:14" s="47" customFormat="1">
      <c r="A192" s="19" t="s">
        <v>143</v>
      </c>
      <c r="B192" s="12" t="s">
        <v>34</v>
      </c>
      <c r="C192" s="12" t="s">
        <v>8</v>
      </c>
      <c r="D192" s="12" t="s">
        <v>3</v>
      </c>
      <c r="E192" s="12"/>
      <c r="F192" s="101"/>
      <c r="G192" s="12"/>
      <c r="H192" s="10">
        <f t="shared" ref="H192:I193" si="54">H193</f>
        <v>185.6</v>
      </c>
      <c r="I192" s="10">
        <f t="shared" si="54"/>
        <v>109.8</v>
      </c>
      <c r="J192" s="89">
        <f t="shared" si="41"/>
        <v>-75.8</v>
      </c>
      <c r="K192" s="90">
        <f t="shared" si="42"/>
        <v>-40.840517241379317</v>
      </c>
      <c r="L192" s="4"/>
      <c r="N192" s="1"/>
    </row>
    <row r="193" spans="1:14" s="47" customFormat="1" ht="25.5">
      <c r="A193" s="19" t="s">
        <v>307</v>
      </c>
      <c r="B193" s="12" t="s">
        <v>34</v>
      </c>
      <c r="C193" s="12" t="s">
        <v>8</v>
      </c>
      <c r="D193" s="12" t="s">
        <v>3</v>
      </c>
      <c r="E193" s="11">
        <v>72000</v>
      </c>
      <c r="F193" s="102" t="s">
        <v>100</v>
      </c>
      <c r="G193" s="12"/>
      <c r="H193" s="10">
        <f t="shared" si="54"/>
        <v>185.6</v>
      </c>
      <c r="I193" s="10">
        <f t="shared" si="54"/>
        <v>109.8</v>
      </c>
      <c r="J193" s="89">
        <f t="shared" si="41"/>
        <v>-75.8</v>
      </c>
      <c r="K193" s="90">
        <f t="shared" si="42"/>
        <v>-40.840517241379317</v>
      </c>
      <c r="L193" s="4"/>
      <c r="N193" s="1"/>
    </row>
    <row r="194" spans="1:14" s="47" customFormat="1" ht="51">
      <c r="A194" s="19" t="s">
        <v>255</v>
      </c>
      <c r="B194" s="12" t="s">
        <v>34</v>
      </c>
      <c r="C194" s="12" t="s">
        <v>8</v>
      </c>
      <c r="D194" s="12" t="s">
        <v>3</v>
      </c>
      <c r="E194" s="11">
        <v>72006</v>
      </c>
      <c r="F194" s="102" t="s">
        <v>100</v>
      </c>
      <c r="G194" s="12"/>
      <c r="H194" s="10">
        <f t="shared" ref="H194:I196" si="55">H195</f>
        <v>185.6</v>
      </c>
      <c r="I194" s="10">
        <f t="shared" si="55"/>
        <v>109.8</v>
      </c>
      <c r="J194" s="89">
        <f t="shared" si="41"/>
        <v>-75.8</v>
      </c>
      <c r="K194" s="90">
        <f t="shared" si="42"/>
        <v>-40.840517241379317</v>
      </c>
      <c r="L194" s="4"/>
      <c r="N194" s="1"/>
    </row>
    <row r="195" spans="1:14" s="47" customFormat="1" ht="51">
      <c r="A195" s="19" t="s">
        <v>256</v>
      </c>
      <c r="B195" s="12" t="s">
        <v>34</v>
      </c>
      <c r="C195" s="12" t="s">
        <v>8</v>
      </c>
      <c r="D195" s="12" t="s">
        <v>3</v>
      </c>
      <c r="E195" s="11">
        <v>72006</v>
      </c>
      <c r="F195" s="102" t="s">
        <v>142</v>
      </c>
      <c r="G195" s="12"/>
      <c r="H195" s="10">
        <f t="shared" si="55"/>
        <v>185.6</v>
      </c>
      <c r="I195" s="10">
        <f t="shared" si="55"/>
        <v>109.8</v>
      </c>
      <c r="J195" s="89">
        <f t="shared" si="41"/>
        <v>-75.8</v>
      </c>
      <c r="K195" s="90">
        <f t="shared" si="42"/>
        <v>-40.840517241379317</v>
      </c>
      <c r="L195" s="4"/>
      <c r="N195" s="1"/>
    </row>
    <row r="196" spans="1:14" s="47" customFormat="1">
      <c r="A196" s="19" t="s">
        <v>61</v>
      </c>
      <c r="B196" s="12" t="s">
        <v>34</v>
      </c>
      <c r="C196" s="12" t="s">
        <v>8</v>
      </c>
      <c r="D196" s="12" t="s">
        <v>3</v>
      </c>
      <c r="E196" s="11">
        <v>72006</v>
      </c>
      <c r="F196" s="102" t="s">
        <v>142</v>
      </c>
      <c r="G196" s="12" t="s">
        <v>59</v>
      </c>
      <c r="H196" s="10">
        <f t="shared" si="55"/>
        <v>185.6</v>
      </c>
      <c r="I196" s="10">
        <f t="shared" si="55"/>
        <v>109.8</v>
      </c>
      <c r="J196" s="89">
        <f t="shared" si="41"/>
        <v>-75.8</v>
      </c>
      <c r="K196" s="90">
        <f t="shared" si="42"/>
        <v>-40.840517241379317</v>
      </c>
      <c r="L196" s="4"/>
      <c r="N196" s="1"/>
    </row>
    <row r="197" spans="1:14" s="47" customFormat="1" ht="25.5">
      <c r="A197" s="19" t="s">
        <v>82</v>
      </c>
      <c r="B197" s="12" t="s">
        <v>34</v>
      </c>
      <c r="C197" s="12" t="s">
        <v>8</v>
      </c>
      <c r="D197" s="12" t="s">
        <v>3</v>
      </c>
      <c r="E197" s="11">
        <v>72006</v>
      </c>
      <c r="F197" s="102" t="s">
        <v>142</v>
      </c>
      <c r="G197" s="12" t="s">
        <v>81</v>
      </c>
      <c r="H197" s="9">
        <v>185.6</v>
      </c>
      <c r="I197" s="9">
        <v>109.8</v>
      </c>
      <c r="J197" s="120">
        <f t="shared" si="41"/>
        <v>-75.8</v>
      </c>
      <c r="K197" s="90">
        <f t="shared" si="42"/>
        <v>-40.840517241379317</v>
      </c>
      <c r="L197" s="5"/>
      <c r="N197" s="1"/>
    </row>
    <row r="198" spans="1:14" s="47" customFormat="1">
      <c r="A198" s="19" t="s">
        <v>49</v>
      </c>
      <c r="B198" s="12" t="s">
        <v>34</v>
      </c>
      <c r="C198" s="12" t="s">
        <v>8</v>
      </c>
      <c r="D198" s="12" t="s">
        <v>16</v>
      </c>
      <c r="E198" s="12"/>
      <c r="F198" s="101"/>
      <c r="G198" s="12"/>
      <c r="H198" s="10">
        <f t="shared" ref="H198:I200" si="56">H199</f>
        <v>2582.2999999999997</v>
      </c>
      <c r="I198" s="10">
        <f t="shared" si="56"/>
        <v>1721.4</v>
      </c>
      <c r="J198" s="89">
        <f t="shared" si="41"/>
        <v>-860.89999999999964</v>
      </c>
      <c r="K198" s="90">
        <f t="shared" si="42"/>
        <v>-33.338496688998163</v>
      </c>
      <c r="L198" s="4"/>
      <c r="N198" s="1"/>
    </row>
    <row r="199" spans="1:14" s="47" customFormat="1" ht="38.25">
      <c r="A199" s="19" t="s">
        <v>312</v>
      </c>
      <c r="B199" s="12" t="s">
        <v>34</v>
      </c>
      <c r="C199" s="12" t="s">
        <v>8</v>
      </c>
      <c r="D199" s="12" t="s">
        <v>16</v>
      </c>
      <c r="E199" s="11">
        <v>75000</v>
      </c>
      <c r="F199" s="102" t="s">
        <v>100</v>
      </c>
      <c r="G199" s="12"/>
      <c r="H199" s="10">
        <f t="shared" si="56"/>
        <v>2582.2999999999997</v>
      </c>
      <c r="I199" s="10">
        <f t="shared" si="56"/>
        <v>1721.4</v>
      </c>
      <c r="J199" s="89">
        <f t="shared" si="41"/>
        <v>-860.89999999999964</v>
      </c>
      <c r="K199" s="90">
        <f t="shared" si="42"/>
        <v>-33.338496688998163</v>
      </c>
      <c r="L199" s="4"/>
      <c r="N199" s="1"/>
    </row>
    <row r="200" spans="1:14" s="47" customFormat="1" ht="38.25">
      <c r="A200" s="19" t="s">
        <v>313</v>
      </c>
      <c r="B200" s="12" t="s">
        <v>34</v>
      </c>
      <c r="C200" s="12" t="s">
        <v>8</v>
      </c>
      <c r="D200" s="12" t="s">
        <v>16</v>
      </c>
      <c r="E200" s="8">
        <v>75001</v>
      </c>
      <c r="F200" s="102" t="s">
        <v>100</v>
      </c>
      <c r="G200" s="12"/>
      <c r="H200" s="10">
        <f t="shared" si="56"/>
        <v>2582.2999999999997</v>
      </c>
      <c r="I200" s="10">
        <f t="shared" si="56"/>
        <v>1721.4</v>
      </c>
      <c r="J200" s="89">
        <f t="shared" si="41"/>
        <v>-860.89999999999964</v>
      </c>
      <c r="K200" s="90">
        <f t="shared" si="42"/>
        <v>-33.338496688998163</v>
      </c>
      <c r="L200" s="4"/>
      <c r="N200" s="1"/>
    </row>
    <row r="201" spans="1:14" s="47" customFormat="1" ht="38.25">
      <c r="A201" s="27" t="s">
        <v>145</v>
      </c>
      <c r="B201" s="12" t="s">
        <v>34</v>
      </c>
      <c r="C201" s="12" t="s">
        <v>8</v>
      </c>
      <c r="D201" s="12" t="s">
        <v>16</v>
      </c>
      <c r="E201" s="8">
        <v>75001</v>
      </c>
      <c r="F201" s="93" t="s">
        <v>152</v>
      </c>
      <c r="G201" s="12"/>
      <c r="H201" s="10">
        <f>H202+H204</f>
        <v>2582.2999999999997</v>
      </c>
      <c r="I201" s="10">
        <f>I202+I204</f>
        <v>1721.4</v>
      </c>
      <c r="J201" s="89">
        <f t="shared" si="41"/>
        <v>-860.89999999999964</v>
      </c>
      <c r="K201" s="90">
        <f t="shared" si="42"/>
        <v>-33.338496688998163</v>
      </c>
      <c r="L201" s="4"/>
      <c r="N201" s="1"/>
    </row>
    <row r="202" spans="1:14" s="47" customFormat="1">
      <c r="A202" s="19" t="s">
        <v>57</v>
      </c>
      <c r="B202" s="12" t="s">
        <v>34</v>
      </c>
      <c r="C202" s="12" t="s">
        <v>8</v>
      </c>
      <c r="D202" s="12" t="s">
        <v>16</v>
      </c>
      <c r="E202" s="8">
        <v>75001</v>
      </c>
      <c r="F202" s="93" t="s">
        <v>152</v>
      </c>
      <c r="G202" s="12" t="s">
        <v>56</v>
      </c>
      <c r="H202" s="10">
        <f>H203</f>
        <v>67.099999999999994</v>
      </c>
      <c r="I202" s="10">
        <f>I203</f>
        <v>6.4</v>
      </c>
      <c r="J202" s="89">
        <f t="shared" si="41"/>
        <v>-60.699999999999996</v>
      </c>
      <c r="K202" s="90">
        <f t="shared" si="42"/>
        <v>-90.461997019374067</v>
      </c>
      <c r="L202" s="4"/>
      <c r="N202" s="1"/>
    </row>
    <row r="203" spans="1:14" s="47" customFormat="1" ht="25.5">
      <c r="A203" s="19" t="s">
        <v>58</v>
      </c>
      <c r="B203" s="12" t="s">
        <v>34</v>
      </c>
      <c r="C203" s="12" t="s">
        <v>8</v>
      </c>
      <c r="D203" s="12" t="s">
        <v>16</v>
      </c>
      <c r="E203" s="8">
        <v>75001</v>
      </c>
      <c r="F203" s="93" t="s">
        <v>152</v>
      </c>
      <c r="G203" s="12" t="s">
        <v>17</v>
      </c>
      <c r="H203" s="15">
        <v>67.099999999999994</v>
      </c>
      <c r="I203" s="15">
        <v>6.4</v>
      </c>
      <c r="J203" s="89">
        <f t="shared" si="41"/>
        <v>-60.699999999999996</v>
      </c>
      <c r="K203" s="90">
        <f t="shared" si="42"/>
        <v>-90.461997019374067</v>
      </c>
      <c r="L203" s="5"/>
      <c r="N203" s="3"/>
    </row>
    <row r="204" spans="1:14" s="47" customFormat="1">
      <c r="A204" s="19" t="s">
        <v>61</v>
      </c>
      <c r="B204" s="12" t="s">
        <v>34</v>
      </c>
      <c r="C204" s="12" t="s">
        <v>8</v>
      </c>
      <c r="D204" s="12" t="s">
        <v>16</v>
      </c>
      <c r="E204" s="8">
        <v>75001</v>
      </c>
      <c r="F204" s="93" t="s">
        <v>152</v>
      </c>
      <c r="G204" s="12" t="s">
        <v>59</v>
      </c>
      <c r="H204" s="10">
        <f>H205</f>
        <v>2515.1999999999998</v>
      </c>
      <c r="I204" s="10">
        <f>I205</f>
        <v>1715</v>
      </c>
      <c r="J204" s="89">
        <f t="shared" si="41"/>
        <v>-800.19999999999982</v>
      </c>
      <c r="K204" s="90">
        <f t="shared" si="42"/>
        <v>-31.814567430025448</v>
      </c>
      <c r="L204" s="4"/>
      <c r="N204" s="1"/>
    </row>
    <row r="205" spans="1:14" s="47" customFormat="1" ht="25.5">
      <c r="A205" s="63" t="s">
        <v>82</v>
      </c>
      <c r="B205" s="12" t="s">
        <v>34</v>
      </c>
      <c r="C205" s="12" t="s">
        <v>8</v>
      </c>
      <c r="D205" s="12" t="s">
        <v>16</v>
      </c>
      <c r="E205" s="8">
        <v>75001</v>
      </c>
      <c r="F205" s="93" t="s">
        <v>152</v>
      </c>
      <c r="G205" s="12" t="s">
        <v>81</v>
      </c>
      <c r="H205" s="15">
        <f>2181.5-94.9+428.6</f>
        <v>2515.1999999999998</v>
      </c>
      <c r="I205" s="15">
        <v>1715</v>
      </c>
      <c r="J205" s="120">
        <f t="shared" si="41"/>
        <v>-800.19999999999982</v>
      </c>
      <c r="K205" s="90">
        <f t="shared" si="42"/>
        <v>-31.814567430025448</v>
      </c>
      <c r="L205" s="68"/>
      <c r="N205" s="3"/>
    </row>
    <row r="206" spans="1:14" s="47" customFormat="1">
      <c r="A206" s="19" t="s">
        <v>25</v>
      </c>
      <c r="B206" s="12" t="s">
        <v>34</v>
      </c>
      <c r="C206" s="12" t="s">
        <v>8</v>
      </c>
      <c r="D206" s="12" t="s">
        <v>36</v>
      </c>
      <c r="E206" s="12"/>
      <c r="F206" s="101"/>
      <c r="G206" s="12"/>
      <c r="H206" s="10">
        <f t="shared" ref="H206:I206" si="57">H207</f>
        <v>254.8</v>
      </c>
      <c r="I206" s="10">
        <f t="shared" si="57"/>
        <v>10</v>
      </c>
      <c r="J206" s="89">
        <f t="shared" si="41"/>
        <v>-244.8</v>
      </c>
      <c r="K206" s="90">
        <f t="shared" si="42"/>
        <v>-96.075353218210367</v>
      </c>
      <c r="L206" s="4"/>
      <c r="N206" s="1"/>
    </row>
    <row r="207" spans="1:14" s="47" customFormat="1" ht="25.5">
      <c r="A207" s="19" t="s">
        <v>308</v>
      </c>
      <c r="B207" s="12" t="s">
        <v>34</v>
      </c>
      <c r="C207" s="12" t="s">
        <v>8</v>
      </c>
      <c r="D207" s="12" t="s">
        <v>36</v>
      </c>
      <c r="E207" s="8">
        <v>74000</v>
      </c>
      <c r="F207" s="102" t="s">
        <v>100</v>
      </c>
      <c r="G207" s="12"/>
      <c r="H207" s="10">
        <f t="shared" ref="H207" si="58">H208+H212</f>
        <v>254.8</v>
      </c>
      <c r="I207" s="10">
        <f t="shared" ref="I207" si="59">I208+I212</f>
        <v>10</v>
      </c>
      <c r="J207" s="89">
        <f t="shared" si="41"/>
        <v>-244.8</v>
      </c>
      <c r="K207" s="90">
        <f t="shared" si="42"/>
        <v>-96.075353218210367</v>
      </c>
      <c r="L207" s="4"/>
      <c r="N207" s="1"/>
    </row>
    <row r="208" spans="1:14" s="47" customFormat="1" ht="25.5">
      <c r="A208" s="20" t="s">
        <v>138</v>
      </c>
      <c r="B208" s="12" t="s">
        <v>34</v>
      </c>
      <c r="C208" s="12" t="s">
        <v>8</v>
      </c>
      <c r="D208" s="12" t="s">
        <v>36</v>
      </c>
      <c r="E208" s="8">
        <v>74007</v>
      </c>
      <c r="F208" s="102" t="s">
        <v>100</v>
      </c>
      <c r="G208" s="12"/>
      <c r="H208" s="10">
        <f t="shared" ref="H208:I214" si="60">H209</f>
        <v>140</v>
      </c>
      <c r="I208" s="10">
        <f t="shared" si="60"/>
        <v>10</v>
      </c>
      <c r="J208" s="89">
        <f t="shared" si="41"/>
        <v>-130</v>
      </c>
      <c r="K208" s="90">
        <f t="shared" si="42"/>
        <v>-92.857142857142861</v>
      </c>
      <c r="L208" s="4"/>
      <c r="N208" s="1"/>
    </row>
    <row r="209" spans="1:14" s="47" customFormat="1" ht="25.5">
      <c r="A209" s="20" t="s">
        <v>109</v>
      </c>
      <c r="B209" s="12" t="s">
        <v>34</v>
      </c>
      <c r="C209" s="12" t="s">
        <v>8</v>
      </c>
      <c r="D209" s="12" t="s">
        <v>36</v>
      </c>
      <c r="E209" s="8">
        <v>74007</v>
      </c>
      <c r="F209" s="103">
        <v>99100</v>
      </c>
      <c r="G209" s="12"/>
      <c r="H209" s="10">
        <f t="shared" si="60"/>
        <v>140</v>
      </c>
      <c r="I209" s="10">
        <f t="shared" si="60"/>
        <v>10</v>
      </c>
      <c r="J209" s="89">
        <f t="shared" si="41"/>
        <v>-130</v>
      </c>
      <c r="K209" s="90">
        <f t="shared" si="42"/>
        <v>-92.857142857142861</v>
      </c>
      <c r="L209" s="4"/>
      <c r="N209" s="1"/>
    </row>
    <row r="210" spans="1:14" s="47" customFormat="1">
      <c r="A210" s="19" t="s">
        <v>57</v>
      </c>
      <c r="B210" s="12" t="s">
        <v>34</v>
      </c>
      <c r="C210" s="12" t="s">
        <v>8</v>
      </c>
      <c r="D210" s="12" t="s">
        <v>36</v>
      </c>
      <c r="E210" s="8">
        <v>74007</v>
      </c>
      <c r="F210" s="103">
        <v>99100</v>
      </c>
      <c r="G210" s="12" t="s">
        <v>56</v>
      </c>
      <c r="H210" s="10">
        <f t="shared" si="60"/>
        <v>140</v>
      </c>
      <c r="I210" s="10">
        <f t="shared" si="60"/>
        <v>10</v>
      </c>
      <c r="J210" s="89">
        <f t="shared" si="41"/>
        <v>-130</v>
      </c>
      <c r="K210" s="90">
        <f t="shared" si="42"/>
        <v>-92.857142857142861</v>
      </c>
      <c r="L210" s="4"/>
      <c r="N210" s="1"/>
    </row>
    <row r="211" spans="1:14" s="47" customFormat="1" ht="25.5">
      <c r="A211" s="19" t="s">
        <v>58</v>
      </c>
      <c r="B211" s="12" t="s">
        <v>34</v>
      </c>
      <c r="C211" s="12" t="s">
        <v>8</v>
      </c>
      <c r="D211" s="12" t="s">
        <v>36</v>
      </c>
      <c r="E211" s="8">
        <v>74007</v>
      </c>
      <c r="F211" s="103">
        <v>99100</v>
      </c>
      <c r="G211" s="12" t="s">
        <v>17</v>
      </c>
      <c r="H211" s="15">
        <v>140</v>
      </c>
      <c r="I211" s="15">
        <v>10</v>
      </c>
      <c r="J211" s="89">
        <f t="shared" si="41"/>
        <v>-130</v>
      </c>
      <c r="K211" s="90">
        <f t="shared" si="42"/>
        <v>-92.857142857142861</v>
      </c>
      <c r="L211" s="5"/>
      <c r="N211" s="3"/>
    </row>
    <row r="212" spans="1:14" s="47" customFormat="1" ht="38.25">
      <c r="A212" s="20" t="s">
        <v>207</v>
      </c>
      <c r="B212" s="12" t="s">
        <v>34</v>
      </c>
      <c r="C212" s="12" t="s">
        <v>8</v>
      </c>
      <c r="D212" s="12" t="s">
        <v>36</v>
      </c>
      <c r="E212" s="8">
        <v>74013</v>
      </c>
      <c r="F212" s="102" t="s">
        <v>100</v>
      </c>
      <c r="G212" s="12"/>
      <c r="H212" s="10">
        <f>H213</f>
        <v>114.8</v>
      </c>
      <c r="I212" s="10">
        <f>I213</f>
        <v>0</v>
      </c>
      <c r="J212" s="89">
        <f t="shared" si="41"/>
        <v>-114.8</v>
      </c>
      <c r="K212" s="90">
        <f t="shared" si="42"/>
        <v>-100</v>
      </c>
      <c r="L212" s="4"/>
      <c r="N212" s="3"/>
    </row>
    <row r="213" spans="1:14" s="47" customFormat="1" ht="38.25">
      <c r="A213" s="20" t="s">
        <v>206</v>
      </c>
      <c r="B213" s="12" t="s">
        <v>34</v>
      </c>
      <c r="C213" s="12" t="s">
        <v>8</v>
      </c>
      <c r="D213" s="12" t="s">
        <v>36</v>
      </c>
      <c r="E213" s="8">
        <v>74013</v>
      </c>
      <c r="F213" s="103">
        <v>99100</v>
      </c>
      <c r="G213" s="12"/>
      <c r="H213" s="10">
        <f t="shared" si="60"/>
        <v>114.8</v>
      </c>
      <c r="I213" s="10">
        <f t="shared" si="60"/>
        <v>0</v>
      </c>
      <c r="J213" s="89">
        <f t="shared" si="41"/>
        <v>-114.8</v>
      </c>
      <c r="K213" s="90">
        <f t="shared" si="42"/>
        <v>-100</v>
      </c>
      <c r="L213" s="4"/>
      <c r="N213" s="3"/>
    </row>
    <row r="214" spans="1:14" s="47" customFormat="1">
      <c r="A214" s="19" t="s">
        <v>57</v>
      </c>
      <c r="B214" s="12" t="s">
        <v>34</v>
      </c>
      <c r="C214" s="12" t="s">
        <v>8</v>
      </c>
      <c r="D214" s="12" t="s">
        <v>36</v>
      </c>
      <c r="E214" s="8">
        <v>74013</v>
      </c>
      <c r="F214" s="103">
        <v>99100</v>
      </c>
      <c r="G214" s="12" t="s">
        <v>56</v>
      </c>
      <c r="H214" s="10">
        <f t="shared" si="60"/>
        <v>114.8</v>
      </c>
      <c r="I214" s="10">
        <f t="shared" si="60"/>
        <v>0</v>
      </c>
      <c r="J214" s="89">
        <f t="shared" si="41"/>
        <v>-114.8</v>
      </c>
      <c r="K214" s="90">
        <f t="shared" si="42"/>
        <v>-100</v>
      </c>
      <c r="L214" s="4"/>
      <c r="N214" s="3"/>
    </row>
    <row r="215" spans="1:14" s="47" customFormat="1" ht="25.5">
      <c r="A215" s="19" t="s">
        <v>58</v>
      </c>
      <c r="B215" s="12" t="s">
        <v>34</v>
      </c>
      <c r="C215" s="12" t="s">
        <v>8</v>
      </c>
      <c r="D215" s="12" t="s">
        <v>36</v>
      </c>
      <c r="E215" s="8">
        <v>74013</v>
      </c>
      <c r="F215" s="103">
        <v>99100</v>
      </c>
      <c r="G215" s="12" t="s">
        <v>17</v>
      </c>
      <c r="H215" s="15">
        <v>114.8</v>
      </c>
      <c r="I215" s="15">
        <v>0</v>
      </c>
      <c r="J215" s="89">
        <f t="shared" si="41"/>
        <v>-114.8</v>
      </c>
      <c r="K215" s="90">
        <f t="shared" si="42"/>
        <v>-100</v>
      </c>
      <c r="L215" s="5"/>
      <c r="N215" s="3"/>
    </row>
    <row r="216" spans="1:14" s="47" customFormat="1">
      <c r="A216" s="19" t="s">
        <v>27</v>
      </c>
      <c r="B216" s="12" t="s">
        <v>34</v>
      </c>
      <c r="C216" s="12" t="s">
        <v>4</v>
      </c>
      <c r="D216" s="12"/>
      <c r="E216" s="12"/>
      <c r="F216" s="101"/>
      <c r="G216" s="12"/>
      <c r="H216" s="10">
        <f>H217+H223+H293</f>
        <v>17089.999999999996</v>
      </c>
      <c r="I216" s="10">
        <f>I217+I223+I293</f>
        <v>14586.899999999998</v>
      </c>
      <c r="J216" s="89">
        <f t="shared" si="41"/>
        <v>-2503.0999999999985</v>
      </c>
      <c r="K216" s="90">
        <f t="shared" si="42"/>
        <v>-14.646576945582197</v>
      </c>
      <c r="L216" s="4"/>
      <c r="N216" s="1"/>
    </row>
    <row r="217" spans="1:14" s="47" customFormat="1">
      <c r="A217" s="19" t="s">
        <v>94</v>
      </c>
      <c r="B217" s="12" t="s">
        <v>34</v>
      </c>
      <c r="C217" s="12" t="s">
        <v>4</v>
      </c>
      <c r="D217" s="12" t="s">
        <v>1</v>
      </c>
      <c r="E217" s="12"/>
      <c r="F217" s="101"/>
      <c r="G217" s="12"/>
      <c r="H217" s="10">
        <f t="shared" ref="H217:I221" si="61">H218</f>
        <v>545.5</v>
      </c>
      <c r="I217" s="10">
        <f t="shared" si="61"/>
        <v>337.1</v>
      </c>
      <c r="J217" s="89">
        <f t="shared" si="41"/>
        <v>-208.39999999999998</v>
      </c>
      <c r="K217" s="90">
        <f t="shared" si="42"/>
        <v>-38.203483043079743</v>
      </c>
      <c r="L217" s="4"/>
      <c r="N217" s="1"/>
    </row>
    <row r="218" spans="1:14" s="47" customFormat="1" ht="25.5">
      <c r="A218" s="19" t="s">
        <v>308</v>
      </c>
      <c r="B218" s="12" t="s">
        <v>34</v>
      </c>
      <c r="C218" s="12" t="s">
        <v>4</v>
      </c>
      <c r="D218" s="12" t="s">
        <v>1</v>
      </c>
      <c r="E218" s="8">
        <v>74000</v>
      </c>
      <c r="F218" s="102" t="s">
        <v>100</v>
      </c>
      <c r="G218" s="12"/>
      <c r="H218" s="10">
        <f t="shared" si="61"/>
        <v>545.5</v>
      </c>
      <c r="I218" s="10">
        <f t="shared" si="61"/>
        <v>337.1</v>
      </c>
      <c r="J218" s="89">
        <f t="shared" si="41"/>
        <v>-208.39999999999998</v>
      </c>
      <c r="K218" s="90">
        <f t="shared" si="42"/>
        <v>-38.203483043079743</v>
      </c>
      <c r="L218" s="4"/>
      <c r="N218" s="1"/>
    </row>
    <row r="219" spans="1:14" s="47" customFormat="1" ht="38.25">
      <c r="A219" s="20" t="s">
        <v>111</v>
      </c>
      <c r="B219" s="12" t="s">
        <v>34</v>
      </c>
      <c r="C219" s="12" t="s">
        <v>4</v>
      </c>
      <c r="D219" s="12" t="s">
        <v>1</v>
      </c>
      <c r="E219" s="8">
        <v>74005</v>
      </c>
      <c r="F219" s="102" t="s">
        <v>100</v>
      </c>
      <c r="G219" s="12"/>
      <c r="H219" s="10">
        <f t="shared" si="61"/>
        <v>545.5</v>
      </c>
      <c r="I219" s="10">
        <f t="shared" si="61"/>
        <v>337.1</v>
      </c>
      <c r="J219" s="89">
        <f t="shared" si="41"/>
        <v>-208.39999999999998</v>
      </c>
      <c r="K219" s="90">
        <f t="shared" si="42"/>
        <v>-38.203483043079743</v>
      </c>
      <c r="L219" s="4"/>
      <c r="N219" s="1"/>
    </row>
    <row r="220" spans="1:14" s="47" customFormat="1" ht="38.25">
      <c r="A220" s="20" t="s">
        <v>110</v>
      </c>
      <c r="B220" s="12" t="s">
        <v>34</v>
      </c>
      <c r="C220" s="12" t="s">
        <v>4</v>
      </c>
      <c r="D220" s="12" t="s">
        <v>1</v>
      </c>
      <c r="E220" s="8">
        <v>74005</v>
      </c>
      <c r="F220" s="103">
        <v>99080</v>
      </c>
      <c r="G220" s="12"/>
      <c r="H220" s="10">
        <f t="shared" si="61"/>
        <v>545.5</v>
      </c>
      <c r="I220" s="10">
        <f t="shared" si="61"/>
        <v>337.1</v>
      </c>
      <c r="J220" s="89">
        <f t="shared" si="41"/>
        <v>-208.39999999999998</v>
      </c>
      <c r="K220" s="90">
        <f t="shared" si="42"/>
        <v>-38.203483043079743</v>
      </c>
      <c r="L220" s="4"/>
      <c r="N220" s="1"/>
    </row>
    <row r="221" spans="1:14" s="47" customFormat="1">
      <c r="A221" s="19" t="s">
        <v>57</v>
      </c>
      <c r="B221" s="12" t="s">
        <v>34</v>
      </c>
      <c r="C221" s="12" t="s">
        <v>4</v>
      </c>
      <c r="D221" s="12" t="s">
        <v>1</v>
      </c>
      <c r="E221" s="8">
        <v>74005</v>
      </c>
      <c r="F221" s="103">
        <v>99080</v>
      </c>
      <c r="G221" s="12" t="s">
        <v>56</v>
      </c>
      <c r="H221" s="10">
        <f t="shared" si="61"/>
        <v>545.5</v>
      </c>
      <c r="I221" s="10">
        <f t="shared" si="61"/>
        <v>337.1</v>
      </c>
      <c r="J221" s="89">
        <f t="shared" si="41"/>
        <v>-208.39999999999998</v>
      </c>
      <c r="K221" s="90">
        <f t="shared" si="42"/>
        <v>-38.203483043079743</v>
      </c>
      <c r="L221" s="4"/>
      <c r="N221" s="1"/>
    </row>
    <row r="222" spans="1:14" s="47" customFormat="1" ht="25.5">
      <c r="A222" s="19" t="s">
        <v>58</v>
      </c>
      <c r="B222" s="12" t="s">
        <v>34</v>
      </c>
      <c r="C222" s="12" t="s">
        <v>4</v>
      </c>
      <c r="D222" s="12" t="s">
        <v>1</v>
      </c>
      <c r="E222" s="8">
        <v>74005</v>
      </c>
      <c r="F222" s="103">
        <v>99080</v>
      </c>
      <c r="G222" s="12" t="s">
        <v>17</v>
      </c>
      <c r="H222" s="15">
        <v>545.5</v>
      </c>
      <c r="I222" s="15">
        <v>337.1</v>
      </c>
      <c r="J222" s="89">
        <f t="shared" si="41"/>
        <v>-208.39999999999998</v>
      </c>
      <c r="K222" s="90">
        <f t="shared" si="42"/>
        <v>-38.203483043079743</v>
      </c>
      <c r="L222" s="5"/>
      <c r="N222" s="3"/>
    </row>
    <row r="223" spans="1:14" s="47" customFormat="1">
      <c r="A223" s="19" t="s">
        <v>83</v>
      </c>
      <c r="B223" s="12" t="s">
        <v>34</v>
      </c>
      <c r="C223" s="12" t="s">
        <v>4</v>
      </c>
      <c r="D223" s="12" t="s">
        <v>5</v>
      </c>
      <c r="E223" s="12"/>
      <c r="F223" s="101"/>
      <c r="G223" s="12"/>
      <c r="H223" s="10">
        <f>H224+H257+H263</f>
        <v>14710.899999999998</v>
      </c>
      <c r="I223" s="10">
        <f>I224+I257+I263</f>
        <v>13014.999999999998</v>
      </c>
      <c r="J223" s="89">
        <f t="shared" si="41"/>
        <v>-1695.8999999999996</v>
      </c>
      <c r="K223" s="90">
        <f t="shared" si="42"/>
        <v>-11.528186582737959</v>
      </c>
      <c r="L223" s="4"/>
      <c r="N223" s="1"/>
    </row>
    <row r="224" spans="1:14" s="47" customFormat="1" ht="38.25">
      <c r="A224" s="19" t="s">
        <v>312</v>
      </c>
      <c r="B224" s="12" t="s">
        <v>34</v>
      </c>
      <c r="C224" s="12" t="s">
        <v>4</v>
      </c>
      <c r="D224" s="12" t="s">
        <v>5</v>
      </c>
      <c r="E224" s="11">
        <v>75000</v>
      </c>
      <c r="F224" s="102" t="s">
        <v>100</v>
      </c>
      <c r="G224" s="12"/>
      <c r="H224" s="10">
        <f>H225+H229+H235+H241+H245+H249+H253</f>
        <v>9200.0999999999985</v>
      </c>
      <c r="I224" s="10">
        <f>I225+I229+I235+I241+I245+I249+I253</f>
        <v>8697.5999999999985</v>
      </c>
      <c r="J224" s="89">
        <f t="shared" si="41"/>
        <v>-502.5</v>
      </c>
      <c r="K224" s="90">
        <f t="shared" si="42"/>
        <v>-5.4618971532918152</v>
      </c>
      <c r="L224" s="4"/>
      <c r="N224" s="1"/>
    </row>
    <row r="225" spans="1:14" s="47" customFormat="1" ht="38.25">
      <c r="A225" s="19" t="s">
        <v>313</v>
      </c>
      <c r="B225" s="12" t="s">
        <v>34</v>
      </c>
      <c r="C225" s="12" t="s">
        <v>4</v>
      </c>
      <c r="D225" s="12" t="s">
        <v>5</v>
      </c>
      <c r="E225" s="8">
        <v>75001</v>
      </c>
      <c r="F225" s="102" t="s">
        <v>100</v>
      </c>
      <c r="G225" s="12"/>
      <c r="H225" s="10">
        <f t="shared" ref="H225:I227" si="62">H226</f>
        <v>1094.9000000000001</v>
      </c>
      <c r="I225" s="10">
        <f t="shared" si="62"/>
        <v>1093.9000000000001</v>
      </c>
      <c r="J225" s="89">
        <f t="shared" si="41"/>
        <v>-1</v>
      </c>
      <c r="K225" s="90">
        <f t="shared" si="42"/>
        <v>-9.1332541784638011E-2</v>
      </c>
      <c r="L225" s="5"/>
      <c r="N225" s="1"/>
    </row>
    <row r="226" spans="1:14" s="47" customFormat="1" ht="38.25">
      <c r="A226" s="27" t="s">
        <v>145</v>
      </c>
      <c r="B226" s="12" t="s">
        <v>34</v>
      </c>
      <c r="C226" s="12" t="s">
        <v>4</v>
      </c>
      <c r="D226" s="12" t="s">
        <v>5</v>
      </c>
      <c r="E226" s="8">
        <v>75001</v>
      </c>
      <c r="F226" s="93" t="s">
        <v>152</v>
      </c>
      <c r="G226" s="12"/>
      <c r="H226" s="10">
        <f t="shared" si="62"/>
        <v>1094.9000000000001</v>
      </c>
      <c r="I226" s="10">
        <f t="shared" si="62"/>
        <v>1093.9000000000001</v>
      </c>
      <c r="J226" s="89">
        <f t="shared" si="41"/>
        <v>-1</v>
      </c>
      <c r="K226" s="90">
        <f t="shared" si="42"/>
        <v>-9.1332541784638011E-2</v>
      </c>
      <c r="L226" s="4"/>
      <c r="N226" s="1"/>
    </row>
    <row r="227" spans="1:14" s="47" customFormat="1">
      <c r="A227" s="19" t="s">
        <v>57</v>
      </c>
      <c r="B227" s="12" t="s">
        <v>34</v>
      </c>
      <c r="C227" s="12" t="s">
        <v>4</v>
      </c>
      <c r="D227" s="12" t="s">
        <v>5</v>
      </c>
      <c r="E227" s="8">
        <v>75001</v>
      </c>
      <c r="F227" s="93" t="s">
        <v>152</v>
      </c>
      <c r="G227" s="12" t="s">
        <v>56</v>
      </c>
      <c r="H227" s="10">
        <f t="shared" si="62"/>
        <v>1094.9000000000001</v>
      </c>
      <c r="I227" s="10">
        <f t="shared" si="62"/>
        <v>1093.9000000000001</v>
      </c>
      <c r="J227" s="89">
        <f t="shared" si="41"/>
        <v>-1</v>
      </c>
      <c r="K227" s="90">
        <f t="shared" si="42"/>
        <v>-9.1332541784638011E-2</v>
      </c>
      <c r="L227" s="4"/>
      <c r="N227" s="1"/>
    </row>
    <row r="228" spans="1:14" s="47" customFormat="1" ht="25.5">
      <c r="A228" s="19" t="s">
        <v>58</v>
      </c>
      <c r="B228" s="12" t="s">
        <v>34</v>
      </c>
      <c r="C228" s="12" t="s">
        <v>4</v>
      </c>
      <c r="D228" s="12" t="s">
        <v>5</v>
      </c>
      <c r="E228" s="8">
        <v>75001</v>
      </c>
      <c r="F228" s="93" t="s">
        <v>152</v>
      </c>
      <c r="G228" s="12" t="s">
        <v>17</v>
      </c>
      <c r="H228" s="15">
        <v>1094.9000000000001</v>
      </c>
      <c r="I228" s="15">
        <v>1093.9000000000001</v>
      </c>
      <c r="J228" s="89">
        <f t="shared" ref="J228:J296" si="63">I228-H228</f>
        <v>-1</v>
      </c>
      <c r="K228" s="90">
        <f t="shared" ref="K228:K296" si="64">I228/H228*100-100</f>
        <v>-9.1332541784638011E-2</v>
      </c>
      <c r="L228" s="5"/>
      <c r="N228" s="1"/>
    </row>
    <row r="229" spans="1:14" s="47" customFormat="1" ht="25.5">
      <c r="A229" s="19" t="s">
        <v>260</v>
      </c>
      <c r="B229" s="12" t="s">
        <v>34</v>
      </c>
      <c r="C229" s="12" t="s">
        <v>4</v>
      </c>
      <c r="D229" s="12" t="s">
        <v>5</v>
      </c>
      <c r="E229" s="8">
        <v>75004</v>
      </c>
      <c r="F229" s="102" t="s">
        <v>100</v>
      </c>
      <c r="G229" s="12"/>
      <c r="H229" s="10">
        <f t="shared" ref="H229:I233" si="65">H230</f>
        <v>4477.5</v>
      </c>
      <c r="I229" s="10">
        <f t="shared" si="65"/>
        <v>4383.3999999999996</v>
      </c>
      <c r="J229" s="89">
        <f t="shared" si="63"/>
        <v>-94.100000000000364</v>
      </c>
      <c r="K229" s="90">
        <f t="shared" si="64"/>
        <v>-2.1016192071468538</v>
      </c>
      <c r="L229" s="4"/>
      <c r="N229" s="1"/>
    </row>
    <row r="230" spans="1:14" s="47" customFormat="1">
      <c r="A230" s="19" t="s">
        <v>261</v>
      </c>
      <c r="B230" s="12" t="s">
        <v>34</v>
      </c>
      <c r="C230" s="12" t="s">
        <v>4</v>
      </c>
      <c r="D230" s="12" t="s">
        <v>5</v>
      </c>
      <c r="E230" s="8">
        <v>75004</v>
      </c>
      <c r="F230" s="103">
        <v>99110</v>
      </c>
      <c r="G230" s="12"/>
      <c r="H230" s="10">
        <f>H233+H231</f>
        <v>4477.5</v>
      </c>
      <c r="I230" s="10">
        <f>I233+I231</f>
        <v>4383.3999999999996</v>
      </c>
      <c r="J230" s="89">
        <f t="shared" si="63"/>
        <v>-94.100000000000364</v>
      </c>
      <c r="K230" s="90">
        <f t="shared" si="64"/>
        <v>-2.1016192071468538</v>
      </c>
      <c r="L230" s="4"/>
      <c r="N230" s="1"/>
    </row>
    <row r="231" spans="1:14" s="47" customFormat="1" ht="12.75">
      <c r="A231" s="63" t="s">
        <v>57</v>
      </c>
      <c r="B231" s="12" t="s">
        <v>34</v>
      </c>
      <c r="C231" s="12" t="s">
        <v>4</v>
      </c>
      <c r="D231" s="12" t="s">
        <v>5</v>
      </c>
      <c r="E231" s="8">
        <v>75004</v>
      </c>
      <c r="F231" s="8">
        <v>99110</v>
      </c>
      <c r="G231" s="12" t="s">
        <v>56</v>
      </c>
      <c r="H231" s="10">
        <f>H232</f>
        <v>10</v>
      </c>
      <c r="I231" s="10">
        <f>I232</f>
        <v>0</v>
      </c>
      <c r="J231" s="89"/>
      <c r="K231" s="90"/>
      <c r="L231" s="4"/>
      <c r="N231" s="1"/>
    </row>
    <row r="232" spans="1:14" s="47" customFormat="1" ht="25.5">
      <c r="A232" s="115" t="s">
        <v>58</v>
      </c>
      <c r="B232" s="12" t="s">
        <v>34</v>
      </c>
      <c r="C232" s="12" t="s">
        <v>4</v>
      </c>
      <c r="D232" s="12" t="s">
        <v>5</v>
      </c>
      <c r="E232" s="8">
        <v>75004</v>
      </c>
      <c r="F232" s="8">
        <v>99110</v>
      </c>
      <c r="G232" s="12" t="s">
        <v>17</v>
      </c>
      <c r="H232" s="15">
        <v>10</v>
      </c>
      <c r="I232" s="15">
        <v>0</v>
      </c>
      <c r="J232" s="89"/>
      <c r="K232" s="90"/>
      <c r="L232" s="4"/>
      <c r="N232" s="1"/>
    </row>
    <row r="233" spans="1:14" s="47" customFormat="1">
      <c r="A233" s="19" t="s">
        <v>61</v>
      </c>
      <c r="B233" s="12" t="s">
        <v>34</v>
      </c>
      <c r="C233" s="12" t="s">
        <v>4</v>
      </c>
      <c r="D233" s="12" t="s">
        <v>5</v>
      </c>
      <c r="E233" s="8">
        <v>75004</v>
      </c>
      <c r="F233" s="103">
        <v>99110</v>
      </c>
      <c r="G233" s="12" t="s">
        <v>59</v>
      </c>
      <c r="H233" s="10">
        <f t="shared" si="65"/>
        <v>4467.5</v>
      </c>
      <c r="I233" s="10">
        <f t="shared" si="65"/>
        <v>4383.3999999999996</v>
      </c>
      <c r="J233" s="89">
        <f t="shared" si="63"/>
        <v>-84.100000000000364</v>
      </c>
      <c r="K233" s="90">
        <f t="shared" si="64"/>
        <v>-1.8824846110800308</v>
      </c>
      <c r="L233" s="4"/>
      <c r="N233" s="1"/>
    </row>
    <row r="234" spans="1:14" s="47" customFormat="1" ht="25.5">
      <c r="A234" s="63" t="s">
        <v>82</v>
      </c>
      <c r="B234" s="12" t="s">
        <v>34</v>
      </c>
      <c r="C234" s="12" t="s">
        <v>4</v>
      </c>
      <c r="D234" s="12" t="s">
        <v>5</v>
      </c>
      <c r="E234" s="8">
        <v>75004</v>
      </c>
      <c r="F234" s="103">
        <v>99110</v>
      </c>
      <c r="G234" s="12" t="s">
        <v>81</v>
      </c>
      <c r="H234" s="15">
        <f>2536.5+1000+932.7-2-0.2-630.5+76.7+554.3</f>
        <v>4467.5</v>
      </c>
      <c r="I234" s="15">
        <v>4383.3999999999996</v>
      </c>
      <c r="J234" s="89">
        <f t="shared" si="63"/>
        <v>-84.100000000000364</v>
      </c>
      <c r="K234" s="90">
        <f t="shared" si="64"/>
        <v>-1.8824846110800308</v>
      </c>
      <c r="L234" s="68"/>
      <c r="N234" s="1"/>
    </row>
    <row r="235" spans="1:14" s="47" customFormat="1">
      <c r="A235" s="64" t="s">
        <v>113</v>
      </c>
      <c r="B235" s="12" t="s">
        <v>34</v>
      </c>
      <c r="C235" s="12" t="s">
        <v>4</v>
      </c>
      <c r="D235" s="12" t="s">
        <v>5</v>
      </c>
      <c r="E235" s="8">
        <v>75006</v>
      </c>
      <c r="F235" s="102" t="s">
        <v>100</v>
      </c>
      <c r="G235" s="12"/>
      <c r="H235" s="10">
        <f>H236</f>
        <v>857.7</v>
      </c>
      <c r="I235" s="10">
        <f>I236</f>
        <v>480.3</v>
      </c>
      <c r="J235" s="89">
        <f t="shared" si="63"/>
        <v>-377.40000000000003</v>
      </c>
      <c r="K235" s="90">
        <f t="shared" si="64"/>
        <v>-44.001399090591121</v>
      </c>
      <c r="L235" s="4"/>
      <c r="N235" s="3"/>
    </row>
    <row r="236" spans="1:14" s="47" customFormat="1">
      <c r="A236" s="64" t="s">
        <v>87</v>
      </c>
      <c r="B236" s="12" t="s">
        <v>34</v>
      </c>
      <c r="C236" s="12" t="s">
        <v>4</v>
      </c>
      <c r="D236" s="12" t="s">
        <v>5</v>
      </c>
      <c r="E236" s="8">
        <v>75006</v>
      </c>
      <c r="F236" s="103">
        <v>99130</v>
      </c>
      <c r="G236" s="12"/>
      <c r="H236" s="10">
        <f>H237+H239</f>
        <v>857.7</v>
      </c>
      <c r="I236" s="10">
        <f>I237+I239</f>
        <v>480.3</v>
      </c>
      <c r="J236" s="89">
        <f t="shared" si="63"/>
        <v>-377.40000000000003</v>
      </c>
      <c r="K236" s="90">
        <f t="shared" si="64"/>
        <v>-44.001399090591121</v>
      </c>
      <c r="L236" s="4"/>
      <c r="N236" s="1"/>
    </row>
    <row r="237" spans="1:14" s="47" customFormat="1">
      <c r="A237" s="63" t="s">
        <v>57</v>
      </c>
      <c r="B237" s="12" t="s">
        <v>34</v>
      </c>
      <c r="C237" s="12" t="s">
        <v>4</v>
      </c>
      <c r="D237" s="12" t="s">
        <v>5</v>
      </c>
      <c r="E237" s="8">
        <v>75006</v>
      </c>
      <c r="F237" s="103">
        <v>99130</v>
      </c>
      <c r="G237" s="12" t="s">
        <v>56</v>
      </c>
      <c r="H237" s="10">
        <f>H238</f>
        <v>737.7</v>
      </c>
      <c r="I237" s="10">
        <f>I238</f>
        <v>390.3</v>
      </c>
      <c r="J237" s="89">
        <f t="shared" si="63"/>
        <v>-347.40000000000003</v>
      </c>
      <c r="K237" s="90">
        <f t="shared" si="64"/>
        <v>-47.092313948759653</v>
      </c>
      <c r="L237" s="4"/>
      <c r="N237" s="1"/>
    </row>
    <row r="238" spans="1:14" s="65" customFormat="1" ht="25.5">
      <c r="A238" s="63" t="s">
        <v>58</v>
      </c>
      <c r="B238" s="12" t="s">
        <v>34</v>
      </c>
      <c r="C238" s="12" t="s">
        <v>4</v>
      </c>
      <c r="D238" s="12" t="s">
        <v>5</v>
      </c>
      <c r="E238" s="8">
        <v>75006</v>
      </c>
      <c r="F238" s="103">
        <v>99130</v>
      </c>
      <c r="G238" s="12" t="s">
        <v>17</v>
      </c>
      <c r="H238" s="15">
        <f>730+7.7</f>
        <v>737.7</v>
      </c>
      <c r="I238" s="15">
        <v>390.3</v>
      </c>
      <c r="J238" s="120">
        <f t="shared" si="63"/>
        <v>-347.40000000000003</v>
      </c>
      <c r="K238" s="90">
        <f t="shared" si="64"/>
        <v>-47.092313948759653</v>
      </c>
      <c r="L238" s="67"/>
      <c r="N238" s="66"/>
    </row>
    <row r="239" spans="1:14" s="47" customFormat="1">
      <c r="A239" s="19" t="s">
        <v>61</v>
      </c>
      <c r="B239" s="12" t="s">
        <v>34</v>
      </c>
      <c r="C239" s="12" t="s">
        <v>4</v>
      </c>
      <c r="D239" s="12" t="s">
        <v>5</v>
      </c>
      <c r="E239" s="8">
        <v>75006</v>
      </c>
      <c r="F239" s="103">
        <v>99130</v>
      </c>
      <c r="G239" s="12" t="s">
        <v>59</v>
      </c>
      <c r="H239" s="10">
        <f>H240</f>
        <v>120</v>
      </c>
      <c r="I239" s="10">
        <f>I240</f>
        <v>90</v>
      </c>
      <c r="J239" s="89">
        <f t="shared" si="63"/>
        <v>-30</v>
      </c>
      <c r="K239" s="90">
        <f t="shared" si="64"/>
        <v>-25</v>
      </c>
      <c r="L239" s="4"/>
      <c r="N239" s="3"/>
    </row>
    <row r="240" spans="1:14" s="47" customFormat="1" ht="25.5">
      <c r="A240" s="19" t="s">
        <v>82</v>
      </c>
      <c r="B240" s="12" t="s">
        <v>34</v>
      </c>
      <c r="C240" s="12" t="s">
        <v>4</v>
      </c>
      <c r="D240" s="12" t="s">
        <v>5</v>
      </c>
      <c r="E240" s="8">
        <v>75006</v>
      </c>
      <c r="F240" s="103">
        <v>99130</v>
      </c>
      <c r="G240" s="12" t="s">
        <v>81</v>
      </c>
      <c r="H240" s="15">
        <v>120</v>
      </c>
      <c r="I240" s="15">
        <v>90</v>
      </c>
      <c r="J240" s="89">
        <f t="shared" si="63"/>
        <v>-30</v>
      </c>
      <c r="K240" s="90">
        <f t="shared" si="64"/>
        <v>-25</v>
      </c>
      <c r="L240" s="5"/>
      <c r="N240" s="3"/>
    </row>
    <row r="241" spans="1:14" s="47" customFormat="1">
      <c r="A241" s="19" t="s">
        <v>199</v>
      </c>
      <c r="B241" s="12" t="s">
        <v>34</v>
      </c>
      <c r="C241" s="12" t="s">
        <v>4</v>
      </c>
      <c r="D241" s="12" t="s">
        <v>5</v>
      </c>
      <c r="E241" s="8">
        <v>75009</v>
      </c>
      <c r="F241" s="102" t="s">
        <v>100</v>
      </c>
      <c r="G241" s="12"/>
      <c r="H241" s="10">
        <f t="shared" ref="H241:I243" si="66">H242</f>
        <v>30</v>
      </c>
      <c r="I241" s="10">
        <f t="shared" si="66"/>
        <v>0</v>
      </c>
      <c r="J241" s="89">
        <f t="shared" si="63"/>
        <v>-30</v>
      </c>
      <c r="K241" s="90">
        <f t="shared" si="64"/>
        <v>-100</v>
      </c>
      <c r="L241" s="5"/>
      <c r="N241" s="3"/>
    </row>
    <row r="242" spans="1:14" s="47" customFormat="1">
      <c r="A242" s="19" t="s">
        <v>200</v>
      </c>
      <c r="B242" s="12" t="s">
        <v>34</v>
      </c>
      <c r="C242" s="12" t="s">
        <v>4</v>
      </c>
      <c r="D242" s="12" t="s">
        <v>5</v>
      </c>
      <c r="E242" s="8">
        <v>75009</v>
      </c>
      <c r="F242" s="103">
        <v>99110</v>
      </c>
      <c r="G242" s="12"/>
      <c r="H242" s="10">
        <f t="shared" si="66"/>
        <v>30</v>
      </c>
      <c r="I242" s="10">
        <f t="shared" si="66"/>
        <v>0</v>
      </c>
      <c r="J242" s="89">
        <f t="shared" si="63"/>
        <v>-30</v>
      </c>
      <c r="K242" s="90">
        <f t="shared" si="64"/>
        <v>-100</v>
      </c>
      <c r="L242" s="5"/>
      <c r="N242" s="3"/>
    </row>
    <row r="243" spans="1:14" s="47" customFormat="1">
      <c r="A243" s="19" t="s">
        <v>57</v>
      </c>
      <c r="B243" s="12" t="s">
        <v>34</v>
      </c>
      <c r="C243" s="12" t="s">
        <v>4</v>
      </c>
      <c r="D243" s="12" t="s">
        <v>5</v>
      </c>
      <c r="E243" s="8">
        <v>75009</v>
      </c>
      <c r="F243" s="103">
        <v>99110</v>
      </c>
      <c r="G243" s="12" t="s">
        <v>56</v>
      </c>
      <c r="H243" s="10">
        <f t="shared" si="66"/>
        <v>30</v>
      </c>
      <c r="I243" s="10">
        <f t="shared" si="66"/>
        <v>0</v>
      </c>
      <c r="J243" s="89">
        <f t="shared" si="63"/>
        <v>-30</v>
      </c>
      <c r="K243" s="90">
        <f t="shared" si="64"/>
        <v>-100</v>
      </c>
      <c r="L243" s="5"/>
      <c r="N243" s="3"/>
    </row>
    <row r="244" spans="1:14" s="47" customFormat="1" ht="25.5">
      <c r="A244" s="19" t="s">
        <v>58</v>
      </c>
      <c r="B244" s="12" t="s">
        <v>34</v>
      </c>
      <c r="C244" s="12" t="s">
        <v>4</v>
      </c>
      <c r="D244" s="12" t="s">
        <v>5</v>
      </c>
      <c r="E244" s="8">
        <v>75009</v>
      </c>
      <c r="F244" s="103">
        <v>99110</v>
      </c>
      <c r="G244" s="12" t="s">
        <v>17</v>
      </c>
      <c r="H244" s="14">
        <v>30</v>
      </c>
      <c r="I244" s="14">
        <v>0</v>
      </c>
      <c r="J244" s="89">
        <f t="shared" si="63"/>
        <v>-30</v>
      </c>
      <c r="K244" s="90">
        <f t="shared" si="64"/>
        <v>-100</v>
      </c>
      <c r="L244" s="5"/>
      <c r="N244" s="3"/>
    </row>
    <row r="245" spans="1:14" s="47" customFormat="1" ht="25.5">
      <c r="A245" s="19" t="s">
        <v>209</v>
      </c>
      <c r="B245" s="12" t="s">
        <v>34</v>
      </c>
      <c r="C245" s="12" t="s">
        <v>4</v>
      </c>
      <c r="D245" s="12" t="s">
        <v>5</v>
      </c>
      <c r="E245" s="8">
        <v>75011</v>
      </c>
      <c r="F245" s="102" t="s">
        <v>100</v>
      </c>
      <c r="G245" s="12"/>
      <c r="H245" s="10">
        <f t="shared" ref="H245:I247" si="67">H246</f>
        <v>1200</v>
      </c>
      <c r="I245" s="10">
        <f t="shared" si="67"/>
        <v>1200</v>
      </c>
      <c r="J245" s="89">
        <f t="shared" si="63"/>
        <v>0</v>
      </c>
      <c r="K245" s="90">
        <f t="shared" si="64"/>
        <v>0</v>
      </c>
      <c r="L245" s="4"/>
      <c r="N245" s="3"/>
    </row>
    <row r="246" spans="1:14" s="47" customFormat="1">
      <c r="A246" s="19" t="s">
        <v>208</v>
      </c>
      <c r="B246" s="12" t="s">
        <v>34</v>
      </c>
      <c r="C246" s="12" t="s">
        <v>4</v>
      </c>
      <c r="D246" s="12" t="s">
        <v>5</v>
      </c>
      <c r="E246" s="8">
        <v>75011</v>
      </c>
      <c r="F246" s="103">
        <v>99110</v>
      </c>
      <c r="G246" s="12"/>
      <c r="H246" s="10">
        <f>H247</f>
        <v>1200</v>
      </c>
      <c r="I246" s="10">
        <f>I247</f>
        <v>1200</v>
      </c>
      <c r="J246" s="89">
        <f t="shared" si="63"/>
        <v>0</v>
      </c>
      <c r="K246" s="90">
        <f t="shared" si="64"/>
        <v>0</v>
      </c>
      <c r="L246" s="4"/>
      <c r="N246" s="3"/>
    </row>
    <row r="247" spans="1:14" s="47" customFormat="1">
      <c r="A247" s="19" t="s">
        <v>61</v>
      </c>
      <c r="B247" s="12" t="s">
        <v>34</v>
      </c>
      <c r="C247" s="12" t="s">
        <v>4</v>
      </c>
      <c r="D247" s="12" t="s">
        <v>5</v>
      </c>
      <c r="E247" s="8">
        <v>75011</v>
      </c>
      <c r="F247" s="103">
        <v>99110</v>
      </c>
      <c r="G247" s="12" t="s">
        <v>59</v>
      </c>
      <c r="H247" s="10">
        <f t="shared" si="67"/>
        <v>1200</v>
      </c>
      <c r="I247" s="10">
        <f t="shared" si="67"/>
        <v>1200</v>
      </c>
      <c r="J247" s="89">
        <f t="shared" si="63"/>
        <v>0</v>
      </c>
      <c r="K247" s="90">
        <f t="shared" si="64"/>
        <v>0</v>
      </c>
      <c r="L247" s="4"/>
      <c r="N247" s="3"/>
    </row>
    <row r="248" spans="1:14" s="47" customFormat="1" ht="25.5">
      <c r="A248" s="19" t="s">
        <v>82</v>
      </c>
      <c r="B248" s="12" t="s">
        <v>34</v>
      </c>
      <c r="C248" s="12" t="s">
        <v>4</v>
      </c>
      <c r="D248" s="12" t="s">
        <v>5</v>
      </c>
      <c r="E248" s="8">
        <v>75011</v>
      </c>
      <c r="F248" s="103">
        <v>99110</v>
      </c>
      <c r="G248" s="12" t="s">
        <v>81</v>
      </c>
      <c r="H248" s="14">
        <v>1200</v>
      </c>
      <c r="I248" s="14">
        <v>1200</v>
      </c>
      <c r="J248" s="89">
        <f t="shared" si="63"/>
        <v>0</v>
      </c>
      <c r="K248" s="90">
        <f t="shared" si="64"/>
        <v>0</v>
      </c>
      <c r="L248" s="5"/>
      <c r="N248" s="3"/>
    </row>
    <row r="249" spans="1:14" s="47" customFormat="1" ht="25.5">
      <c r="A249" s="19" t="s">
        <v>211</v>
      </c>
      <c r="B249" s="12" t="s">
        <v>34</v>
      </c>
      <c r="C249" s="12" t="s">
        <v>4</v>
      </c>
      <c r="D249" s="12" t="s">
        <v>5</v>
      </c>
      <c r="E249" s="8">
        <v>75012</v>
      </c>
      <c r="F249" s="102" t="s">
        <v>100</v>
      </c>
      <c r="G249" s="12"/>
      <c r="H249" s="10">
        <f t="shared" ref="H249:I251" si="68">H250</f>
        <v>1500</v>
      </c>
      <c r="I249" s="10">
        <f t="shared" si="68"/>
        <v>1500</v>
      </c>
      <c r="J249" s="89">
        <f t="shared" si="63"/>
        <v>0</v>
      </c>
      <c r="K249" s="90">
        <f t="shared" si="64"/>
        <v>0</v>
      </c>
      <c r="L249" s="4"/>
      <c r="N249" s="3"/>
    </row>
    <row r="250" spans="1:14" s="47" customFormat="1">
      <c r="A250" s="19" t="s">
        <v>210</v>
      </c>
      <c r="B250" s="12" t="s">
        <v>34</v>
      </c>
      <c r="C250" s="12" t="s">
        <v>4</v>
      </c>
      <c r="D250" s="12" t="s">
        <v>5</v>
      </c>
      <c r="E250" s="8">
        <v>75012</v>
      </c>
      <c r="F250" s="103">
        <v>99110</v>
      </c>
      <c r="G250" s="12"/>
      <c r="H250" s="10">
        <f>H251</f>
        <v>1500</v>
      </c>
      <c r="I250" s="10">
        <f t="shared" si="68"/>
        <v>1500</v>
      </c>
      <c r="J250" s="89">
        <f t="shared" si="63"/>
        <v>0</v>
      </c>
      <c r="K250" s="90">
        <f t="shared" si="64"/>
        <v>0</v>
      </c>
      <c r="L250" s="4"/>
      <c r="N250" s="3"/>
    </row>
    <row r="251" spans="1:14" s="47" customFormat="1">
      <c r="A251" s="19" t="s">
        <v>61</v>
      </c>
      <c r="B251" s="12" t="s">
        <v>34</v>
      </c>
      <c r="C251" s="12" t="s">
        <v>4</v>
      </c>
      <c r="D251" s="12" t="s">
        <v>5</v>
      </c>
      <c r="E251" s="8">
        <v>75012</v>
      </c>
      <c r="F251" s="103">
        <v>99110</v>
      </c>
      <c r="G251" s="12" t="s">
        <v>59</v>
      </c>
      <c r="H251" s="10">
        <f t="shared" si="68"/>
        <v>1500</v>
      </c>
      <c r="I251" s="10">
        <f t="shared" si="68"/>
        <v>1500</v>
      </c>
      <c r="J251" s="89">
        <f t="shared" si="63"/>
        <v>0</v>
      </c>
      <c r="K251" s="90">
        <f t="shared" si="64"/>
        <v>0</v>
      </c>
      <c r="L251" s="4"/>
      <c r="N251" s="3"/>
    </row>
    <row r="252" spans="1:14" s="47" customFormat="1" ht="25.5">
      <c r="A252" s="19" t="s">
        <v>82</v>
      </c>
      <c r="B252" s="12" t="s">
        <v>34</v>
      </c>
      <c r="C252" s="12" t="s">
        <v>4</v>
      </c>
      <c r="D252" s="12" t="s">
        <v>5</v>
      </c>
      <c r="E252" s="8">
        <v>75012</v>
      </c>
      <c r="F252" s="103">
        <v>99110</v>
      </c>
      <c r="G252" s="12" t="s">
        <v>81</v>
      </c>
      <c r="H252" s="14">
        <v>1500</v>
      </c>
      <c r="I252" s="14">
        <v>1500</v>
      </c>
      <c r="J252" s="89">
        <f t="shared" si="63"/>
        <v>0</v>
      </c>
      <c r="K252" s="90">
        <f t="shared" si="64"/>
        <v>0</v>
      </c>
      <c r="L252" s="5"/>
      <c r="N252" s="3"/>
    </row>
    <row r="253" spans="1:14" s="47" customFormat="1">
      <c r="A253" s="19" t="s">
        <v>270</v>
      </c>
      <c r="B253" s="12" t="s">
        <v>34</v>
      </c>
      <c r="C253" s="12" t="s">
        <v>4</v>
      </c>
      <c r="D253" s="12" t="s">
        <v>5</v>
      </c>
      <c r="E253" s="8">
        <v>75014</v>
      </c>
      <c r="F253" s="102" t="s">
        <v>100</v>
      </c>
      <c r="G253" s="12"/>
      <c r="H253" s="21">
        <f>H254</f>
        <v>40</v>
      </c>
      <c r="I253" s="21">
        <f t="shared" ref="I253:I255" si="69">I254</f>
        <v>40</v>
      </c>
      <c r="J253" s="89">
        <f t="shared" si="63"/>
        <v>0</v>
      </c>
      <c r="K253" s="90">
        <f t="shared" si="64"/>
        <v>0</v>
      </c>
      <c r="L253" s="5"/>
      <c r="N253" s="3"/>
    </row>
    <row r="254" spans="1:14" s="47" customFormat="1">
      <c r="A254" s="19" t="s">
        <v>269</v>
      </c>
      <c r="B254" s="12" t="s">
        <v>34</v>
      </c>
      <c r="C254" s="12" t="s">
        <v>4</v>
      </c>
      <c r="D254" s="12" t="s">
        <v>5</v>
      </c>
      <c r="E254" s="8">
        <v>75014</v>
      </c>
      <c r="F254" s="103">
        <v>99110</v>
      </c>
      <c r="G254" s="12"/>
      <c r="H254" s="21">
        <f>H255</f>
        <v>40</v>
      </c>
      <c r="I254" s="21">
        <f t="shared" si="69"/>
        <v>40</v>
      </c>
      <c r="J254" s="89">
        <f t="shared" si="63"/>
        <v>0</v>
      </c>
      <c r="K254" s="90">
        <f t="shared" si="64"/>
        <v>0</v>
      </c>
      <c r="L254" s="5"/>
      <c r="N254" s="3"/>
    </row>
    <row r="255" spans="1:14" s="47" customFormat="1">
      <c r="A255" s="19" t="s">
        <v>61</v>
      </c>
      <c r="B255" s="12" t="s">
        <v>34</v>
      </c>
      <c r="C255" s="12" t="s">
        <v>4</v>
      </c>
      <c r="D255" s="12" t="s">
        <v>5</v>
      </c>
      <c r="E255" s="8">
        <v>75014</v>
      </c>
      <c r="F255" s="103">
        <v>99110</v>
      </c>
      <c r="G255" s="12" t="s">
        <v>59</v>
      </c>
      <c r="H255" s="21">
        <f>H256</f>
        <v>40</v>
      </c>
      <c r="I255" s="21">
        <f t="shared" si="69"/>
        <v>40</v>
      </c>
      <c r="J255" s="89">
        <f t="shared" si="63"/>
        <v>0</v>
      </c>
      <c r="K255" s="90">
        <f t="shared" si="64"/>
        <v>0</v>
      </c>
      <c r="L255" s="5"/>
      <c r="N255" s="3"/>
    </row>
    <row r="256" spans="1:14" s="47" customFormat="1" ht="25.5" customHeight="1">
      <c r="A256" s="19" t="s">
        <v>82</v>
      </c>
      <c r="B256" s="12" t="s">
        <v>34</v>
      </c>
      <c r="C256" s="12" t="s">
        <v>4</v>
      </c>
      <c r="D256" s="12" t="s">
        <v>5</v>
      </c>
      <c r="E256" s="8">
        <v>75014</v>
      </c>
      <c r="F256" s="103">
        <v>99110</v>
      </c>
      <c r="G256" s="12" t="s">
        <v>81</v>
      </c>
      <c r="H256" s="14">
        <v>40</v>
      </c>
      <c r="I256" s="14">
        <v>40</v>
      </c>
      <c r="J256" s="89">
        <f t="shared" si="63"/>
        <v>0</v>
      </c>
      <c r="K256" s="90">
        <f t="shared" si="64"/>
        <v>0</v>
      </c>
      <c r="L256" s="5"/>
      <c r="N256" s="3"/>
    </row>
    <row r="257" spans="1:14" s="47" customFormat="1" ht="25.5">
      <c r="A257" s="19" t="s">
        <v>314</v>
      </c>
      <c r="B257" s="12" t="s">
        <v>34</v>
      </c>
      <c r="C257" s="12" t="s">
        <v>4</v>
      </c>
      <c r="D257" s="12" t="s">
        <v>5</v>
      </c>
      <c r="E257" s="11">
        <v>76000</v>
      </c>
      <c r="F257" s="102" t="s">
        <v>100</v>
      </c>
      <c r="G257" s="12"/>
      <c r="H257" s="10">
        <f t="shared" ref="H257:I260" si="70">H258</f>
        <v>300</v>
      </c>
      <c r="I257" s="10">
        <f t="shared" si="70"/>
        <v>300</v>
      </c>
      <c r="J257" s="89">
        <f t="shared" si="63"/>
        <v>0</v>
      </c>
      <c r="K257" s="90">
        <f t="shared" si="64"/>
        <v>0</v>
      </c>
      <c r="L257" s="5"/>
      <c r="N257" s="3"/>
    </row>
    <row r="258" spans="1:14" s="47" customFormat="1" ht="25.5">
      <c r="A258" s="19" t="s">
        <v>315</v>
      </c>
      <c r="B258" s="12" t="s">
        <v>34</v>
      </c>
      <c r="C258" s="12" t="s">
        <v>4</v>
      </c>
      <c r="D258" s="12" t="s">
        <v>5</v>
      </c>
      <c r="E258" s="8">
        <v>76001</v>
      </c>
      <c r="F258" s="102" t="s">
        <v>100</v>
      </c>
      <c r="G258" s="12"/>
      <c r="H258" s="10">
        <f t="shared" si="70"/>
        <v>300</v>
      </c>
      <c r="I258" s="10">
        <f t="shared" si="70"/>
        <v>300</v>
      </c>
      <c r="J258" s="89">
        <f t="shared" si="63"/>
        <v>0</v>
      </c>
      <c r="K258" s="90">
        <f t="shared" si="64"/>
        <v>0</v>
      </c>
      <c r="L258" s="5"/>
      <c r="N258" s="3"/>
    </row>
    <row r="259" spans="1:14" s="47" customFormat="1">
      <c r="A259" s="19" t="s">
        <v>173</v>
      </c>
      <c r="B259" s="12" t="s">
        <v>34</v>
      </c>
      <c r="C259" s="12" t="s">
        <v>4</v>
      </c>
      <c r="D259" s="12" t="s">
        <v>5</v>
      </c>
      <c r="E259" s="8">
        <v>76001</v>
      </c>
      <c r="F259" s="102" t="s">
        <v>100</v>
      </c>
      <c r="G259" s="12"/>
      <c r="H259" s="10">
        <f t="shared" si="70"/>
        <v>300</v>
      </c>
      <c r="I259" s="10">
        <f t="shared" si="70"/>
        <v>300</v>
      </c>
      <c r="J259" s="89">
        <f t="shared" si="63"/>
        <v>0</v>
      </c>
      <c r="K259" s="90">
        <f t="shared" si="64"/>
        <v>0</v>
      </c>
      <c r="L259" s="4"/>
      <c r="N259" s="3"/>
    </row>
    <row r="260" spans="1:14" s="47" customFormat="1">
      <c r="A260" s="19" t="s">
        <v>172</v>
      </c>
      <c r="B260" s="12" t="s">
        <v>34</v>
      </c>
      <c r="C260" s="12" t="s">
        <v>4</v>
      </c>
      <c r="D260" s="12" t="s">
        <v>5</v>
      </c>
      <c r="E260" s="8">
        <v>76001</v>
      </c>
      <c r="F260" s="103">
        <v>99130</v>
      </c>
      <c r="G260" s="12"/>
      <c r="H260" s="10">
        <f>H261</f>
        <v>300</v>
      </c>
      <c r="I260" s="10">
        <f t="shared" si="70"/>
        <v>300</v>
      </c>
      <c r="J260" s="89">
        <f t="shared" si="63"/>
        <v>0</v>
      </c>
      <c r="K260" s="90">
        <f t="shared" si="64"/>
        <v>0</v>
      </c>
      <c r="L260" s="4"/>
      <c r="N260" s="3"/>
    </row>
    <row r="261" spans="1:14" s="47" customFormat="1">
      <c r="A261" s="19" t="s">
        <v>61</v>
      </c>
      <c r="B261" s="12" t="s">
        <v>34</v>
      </c>
      <c r="C261" s="12" t="s">
        <v>4</v>
      </c>
      <c r="D261" s="12" t="s">
        <v>5</v>
      </c>
      <c r="E261" s="8">
        <v>76001</v>
      </c>
      <c r="F261" s="103">
        <v>99130</v>
      </c>
      <c r="G261" s="12" t="s">
        <v>59</v>
      </c>
      <c r="H261" s="10">
        <f>H262</f>
        <v>300</v>
      </c>
      <c r="I261" s="10">
        <f>I262</f>
        <v>300</v>
      </c>
      <c r="J261" s="89">
        <f t="shared" si="63"/>
        <v>0</v>
      </c>
      <c r="K261" s="90">
        <f t="shared" si="64"/>
        <v>0</v>
      </c>
      <c r="L261" s="4"/>
      <c r="N261" s="3"/>
    </row>
    <row r="262" spans="1:14" s="47" customFormat="1" ht="25.5">
      <c r="A262" s="19" t="s">
        <v>82</v>
      </c>
      <c r="B262" s="12" t="s">
        <v>34</v>
      </c>
      <c r="C262" s="12" t="s">
        <v>4</v>
      </c>
      <c r="D262" s="12" t="s">
        <v>5</v>
      </c>
      <c r="E262" s="8">
        <v>76001</v>
      </c>
      <c r="F262" s="103">
        <v>99130</v>
      </c>
      <c r="G262" s="12" t="s">
        <v>81</v>
      </c>
      <c r="H262" s="14">
        <v>300</v>
      </c>
      <c r="I262" s="14">
        <v>300</v>
      </c>
      <c r="J262" s="89">
        <f t="shared" si="63"/>
        <v>0</v>
      </c>
      <c r="K262" s="90">
        <f t="shared" si="64"/>
        <v>0</v>
      </c>
      <c r="L262" s="5"/>
      <c r="N262" s="3"/>
    </row>
    <row r="263" spans="1:14" s="47" customFormat="1" ht="25.5">
      <c r="A263" s="19" t="s">
        <v>316</v>
      </c>
      <c r="B263" s="12" t="s">
        <v>34</v>
      </c>
      <c r="C263" s="12" t="s">
        <v>4</v>
      </c>
      <c r="D263" s="12" t="s">
        <v>5</v>
      </c>
      <c r="E263" s="8" t="s">
        <v>189</v>
      </c>
      <c r="F263" s="102" t="s">
        <v>100</v>
      </c>
      <c r="G263" s="12"/>
      <c r="H263" s="17">
        <f>H268+H264+H272+H289+H285</f>
        <v>5210.8</v>
      </c>
      <c r="I263" s="17">
        <f>I268+I264+I272+I289+I285</f>
        <v>4017.4</v>
      </c>
      <c r="J263" s="89">
        <f t="shared" si="63"/>
        <v>-1193.4000000000001</v>
      </c>
      <c r="K263" s="90">
        <f t="shared" si="64"/>
        <v>-22.902433407538197</v>
      </c>
      <c r="L263" s="5"/>
      <c r="N263" s="3"/>
    </row>
    <row r="264" spans="1:14" s="47" customFormat="1" ht="25.5">
      <c r="A264" s="19" t="s">
        <v>226</v>
      </c>
      <c r="B264" s="12" t="s">
        <v>34</v>
      </c>
      <c r="C264" s="12" t="s">
        <v>4</v>
      </c>
      <c r="D264" s="12" t="s">
        <v>5</v>
      </c>
      <c r="E264" s="8" t="s">
        <v>227</v>
      </c>
      <c r="F264" s="102" t="s">
        <v>100</v>
      </c>
      <c r="G264" s="12"/>
      <c r="H264" s="17">
        <f t="shared" ref="H264:I266" si="71">H265</f>
        <v>70</v>
      </c>
      <c r="I264" s="17">
        <f t="shared" si="71"/>
        <v>0</v>
      </c>
      <c r="J264" s="89">
        <f t="shared" si="63"/>
        <v>-70</v>
      </c>
      <c r="K264" s="90">
        <f t="shared" si="64"/>
        <v>-100</v>
      </c>
      <c r="L264" s="5"/>
      <c r="N264" s="3"/>
    </row>
    <row r="265" spans="1:14" s="47" customFormat="1" ht="25.5">
      <c r="A265" s="19" t="s">
        <v>228</v>
      </c>
      <c r="B265" s="12" t="s">
        <v>34</v>
      </c>
      <c r="C265" s="12" t="s">
        <v>4</v>
      </c>
      <c r="D265" s="12" t="s">
        <v>5</v>
      </c>
      <c r="E265" s="8" t="s">
        <v>227</v>
      </c>
      <c r="F265" s="48">
        <v>99110</v>
      </c>
      <c r="G265" s="12"/>
      <c r="H265" s="17">
        <f t="shared" si="71"/>
        <v>70</v>
      </c>
      <c r="I265" s="17">
        <f t="shared" si="71"/>
        <v>0</v>
      </c>
      <c r="J265" s="89">
        <f t="shared" si="63"/>
        <v>-70</v>
      </c>
      <c r="K265" s="90">
        <f t="shared" si="64"/>
        <v>-100</v>
      </c>
      <c r="L265" s="5"/>
      <c r="N265" s="3"/>
    </row>
    <row r="266" spans="1:14" s="47" customFormat="1">
      <c r="A266" s="19" t="s">
        <v>57</v>
      </c>
      <c r="B266" s="12" t="s">
        <v>34</v>
      </c>
      <c r="C266" s="12" t="s">
        <v>4</v>
      </c>
      <c r="D266" s="12" t="s">
        <v>5</v>
      </c>
      <c r="E266" s="8" t="s">
        <v>227</v>
      </c>
      <c r="F266" s="48">
        <v>99110</v>
      </c>
      <c r="G266" s="12" t="s">
        <v>56</v>
      </c>
      <c r="H266" s="10">
        <f t="shared" si="71"/>
        <v>70</v>
      </c>
      <c r="I266" s="10">
        <f t="shared" si="71"/>
        <v>0</v>
      </c>
      <c r="J266" s="89">
        <f t="shared" si="63"/>
        <v>-70</v>
      </c>
      <c r="K266" s="90">
        <f t="shared" si="64"/>
        <v>-100</v>
      </c>
      <c r="L266" s="5"/>
      <c r="N266" s="3"/>
    </row>
    <row r="267" spans="1:14" s="47" customFormat="1" ht="25.5">
      <c r="A267" s="19" t="s">
        <v>58</v>
      </c>
      <c r="B267" s="12" t="s">
        <v>34</v>
      </c>
      <c r="C267" s="12" t="s">
        <v>4</v>
      </c>
      <c r="D267" s="12" t="s">
        <v>5</v>
      </c>
      <c r="E267" s="8" t="s">
        <v>227</v>
      </c>
      <c r="F267" s="48">
        <v>99110</v>
      </c>
      <c r="G267" s="12" t="s">
        <v>17</v>
      </c>
      <c r="H267" s="15">
        <v>70</v>
      </c>
      <c r="I267" s="15">
        <v>0</v>
      </c>
      <c r="J267" s="89">
        <f t="shared" si="63"/>
        <v>-70</v>
      </c>
      <c r="K267" s="90">
        <f t="shared" si="64"/>
        <v>-100</v>
      </c>
      <c r="L267" s="5"/>
      <c r="N267" s="3"/>
    </row>
    <row r="268" spans="1:14" s="47" customFormat="1" ht="25.5">
      <c r="A268" s="19" t="s">
        <v>223</v>
      </c>
      <c r="B268" s="12" t="s">
        <v>34</v>
      </c>
      <c r="C268" s="12" t="s">
        <v>4</v>
      </c>
      <c r="D268" s="12" t="s">
        <v>5</v>
      </c>
      <c r="E268" s="8" t="s">
        <v>224</v>
      </c>
      <c r="F268" s="102" t="s">
        <v>100</v>
      </c>
      <c r="G268" s="12"/>
      <c r="H268" s="17">
        <f t="shared" ref="H268:I276" si="72">H269</f>
        <v>96.4</v>
      </c>
      <c r="I268" s="17">
        <f t="shared" si="72"/>
        <v>58.8</v>
      </c>
      <c r="J268" s="89">
        <f t="shared" si="63"/>
        <v>-37.600000000000009</v>
      </c>
      <c r="K268" s="90">
        <f t="shared" si="64"/>
        <v>-39.004149377593365</v>
      </c>
      <c r="L268" s="5"/>
      <c r="N268" s="3"/>
    </row>
    <row r="269" spans="1:14" s="47" customFormat="1">
      <c r="A269" s="19" t="s">
        <v>225</v>
      </c>
      <c r="B269" s="12" t="s">
        <v>34</v>
      </c>
      <c r="C269" s="12" t="s">
        <v>4</v>
      </c>
      <c r="D269" s="12" t="s">
        <v>5</v>
      </c>
      <c r="E269" s="8" t="s">
        <v>224</v>
      </c>
      <c r="F269" s="48">
        <v>99110</v>
      </c>
      <c r="G269" s="12"/>
      <c r="H269" s="17">
        <f t="shared" si="72"/>
        <v>96.4</v>
      </c>
      <c r="I269" s="17">
        <f t="shared" si="72"/>
        <v>58.8</v>
      </c>
      <c r="J269" s="89">
        <f t="shared" si="63"/>
        <v>-37.600000000000009</v>
      </c>
      <c r="K269" s="90">
        <f t="shared" si="64"/>
        <v>-39.004149377593365</v>
      </c>
      <c r="L269" s="5"/>
      <c r="N269" s="3"/>
    </row>
    <row r="270" spans="1:14" s="47" customFormat="1">
      <c r="A270" s="19" t="s">
        <v>57</v>
      </c>
      <c r="B270" s="12" t="s">
        <v>34</v>
      </c>
      <c r="C270" s="12" t="s">
        <v>4</v>
      </c>
      <c r="D270" s="12" t="s">
        <v>5</v>
      </c>
      <c r="E270" s="8" t="s">
        <v>224</v>
      </c>
      <c r="F270" s="48">
        <v>99110</v>
      </c>
      <c r="G270" s="12" t="s">
        <v>56</v>
      </c>
      <c r="H270" s="10">
        <f t="shared" si="72"/>
        <v>96.4</v>
      </c>
      <c r="I270" s="10">
        <f t="shared" si="72"/>
        <v>58.8</v>
      </c>
      <c r="J270" s="89">
        <f t="shared" si="63"/>
        <v>-37.600000000000009</v>
      </c>
      <c r="K270" s="90">
        <f t="shared" si="64"/>
        <v>-39.004149377593365</v>
      </c>
      <c r="L270" s="5"/>
      <c r="N270" s="3"/>
    </row>
    <row r="271" spans="1:14" s="47" customFormat="1" ht="25.5">
      <c r="A271" s="63" t="s">
        <v>58</v>
      </c>
      <c r="B271" s="12" t="s">
        <v>34</v>
      </c>
      <c r="C271" s="12" t="s">
        <v>4</v>
      </c>
      <c r="D271" s="12" t="s">
        <v>5</v>
      </c>
      <c r="E271" s="8" t="s">
        <v>224</v>
      </c>
      <c r="F271" s="48">
        <v>99110</v>
      </c>
      <c r="G271" s="12" t="s">
        <v>17</v>
      </c>
      <c r="H271" s="15">
        <f>70+26.4</f>
        <v>96.4</v>
      </c>
      <c r="I271" s="15">
        <v>58.8</v>
      </c>
      <c r="J271" s="89">
        <f t="shared" si="63"/>
        <v>-37.600000000000009</v>
      </c>
      <c r="K271" s="90">
        <f t="shared" si="64"/>
        <v>-39.004149377593365</v>
      </c>
      <c r="L271" s="68"/>
      <c r="N271" s="3"/>
    </row>
    <row r="272" spans="1:14" s="47" customFormat="1" ht="25.5">
      <c r="A272" s="19" t="s">
        <v>232</v>
      </c>
      <c r="B272" s="12" t="s">
        <v>34</v>
      </c>
      <c r="C272" s="12" t="s">
        <v>4</v>
      </c>
      <c r="D272" s="12" t="s">
        <v>5</v>
      </c>
      <c r="E272" s="8" t="s">
        <v>229</v>
      </c>
      <c r="F272" s="102" t="s">
        <v>100</v>
      </c>
      <c r="G272" s="12"/>
      <c r="H272" s="17">
        <f>H276+H279+H282+H273</f>
        <v>1394.3</v>
      </c>
      <c r="I272" s="17">
        <f>I276+I279+I282+I273</f>
        <v>332.5</v>
      </c>
      <c r="J272" s="89">
        <f t="shared" si="63"/>
        <v>-1061.8</v>
      </c>
      <c r="K272" s="90">
        <f t="shared" si="64"/>
        <v>-76.152908269382493</v>
      </c>
      <c r="L272" s="5"/>
      <c r="N272" s="3"/>
    </row>
    <row r="273" spans="1:14" s="47" customFormat="1" ht="25.5">
      <c r="A273" s="19" t="s">
        <v>354</v>
      </c>
      <c r="B273" s="12" t="s">
        <v>34</v>
      </c>
      <c r="C273" s="12" t="s">
        <v>4</v>
      </c>
      <c r="D273" s="12" t="s">
        <v>5</v>
      </c>
      <c r="E273" s="8" t="s">
        <v>229</v>
      </c>
      <c r="F273" s="102" t="s">
        <v>355</v>
      </c>
      <c r="G273" s="12"/>
      <c r="H273" s="17">
        <f>H274</f>
        <v>1000</v>
      </c>
      <c r="I273" s="17">
        <f>I274</f>
        <v>300</v>
      </c>
      <c r="J273" s="89">
        <f t="shared" ref="J273:J275" si="73">I273-H273</f>
        <v>-700</v>
      </c>
      <c r="K273" s="90">
        <f t="shared" ref="K273:K275" si="74">I273/H273*100-100</f>
        <v>-70</v>
      </c>
      <c r="L273" s="5"/>
      <c r="N273" s="3"/>
    </row>
    <row r="274" spans="1:14" s="47" customFormat="1">
      <c r="A274" s="63" t="s">
        <v>57</v>
      </c>
      <c r="B274" s="12" t="s">
        <v>34</v>
      </c>
      <c r="C274" s="12" t="s">
        <v>4</v>
      </c>
      <c r="D274" s="12" t="s">
        <v>5</v>
      </c>
      <c r="E274" s="8" t="s">
        <v>229</v>
      </c>
      <c r="F274" s="102" t="s">
        <v>355</v>
      </c>
      <c r="G274" s="12" t="s">
        <v>56</v>
      </c>
      <c r="H274" s="17">
        <f>H275</f>
        <v>1000</v>
      </c>
      <c r="I274" s="17">
        <f>I275</f>
        <v>300</v>
      </c>
      <c r="J274" s="89">
        <f t="shared" si="73"/>
        <v>-700</v>
      </c>
      <c r="K274" s="90">
        <f t="shared" si="74"/>
        <v>-70</v>
      </c>
      <c r="L274" s="5"/>
      <c r="N274" s="3"/>
    </row>
    <row r="275" spans="1:14" s="47" customFormat="1" ht="25.5">
      <c r="A275" s="63" t="s">
        <v>58</v>
      </c>
      <c r="B275" s="12" t="s">
        <v>34</v>
      </c>
      <c r="C275" s="12" t="s">
        <v>4</v>
      </c>
      <c r="D275" s="12" t="s">
        <v>5</v>
      </c>
      <c r="E275" s="8" t="s">
        <v>229</v>
      </c>
      <c r="F275" s="102" t="s">
        <v>355</v>
      </c>
      <c r="G275" s="12" t="s">
        <v>17</v>
      </c>
      <c r="H275" s="15">
        <v>1000</v>
      </c>
      <c r="I275" s="15">
        <v>300</v>
      </c>
      <c r="J275" s="89">
        <f t="shared" si="73"/>
        <v>-700</v>
      </c>
      <c r="K275" s="90">
        <f t="shared" si="74"/>
        <v>-70</v>
      </c>
      <c r="L275" s="5"/>
      <c r="N275" s="3"/>
    </row>
    <row r="276" spans="1:14" s="47" customFormat="1" ht="51">
      <c r="A276" s="19" t="s">
        <v>231</v>
      </c>
      <c r="B276" s="12" t="s">
        <v>34</v>
      </c>
      <c r="C276" s="12" t="s">
        <v>4</v>
      </c>
      <c r="D276" s="12" t="s">
        <v>5</v>
      </c>
      <c r="E276" s="8" t="s">
        <v>229</v>
      </c>
      <c r="F276" s="48" t="s">
        <v>230</v>
      </c>
      <c r="G276" s="12"/>
      <c r="H276" s="17">
        <f t="shared" si="72"/>
        <v>180</v>
      </c>
      <c r="I276" s="17">
        <f t="shared" si="72"/>
        <v>32.5</v>
      </c>
      <c r="J276" s="89">
        <f t="shared" si="63"/>
        <v>-147.5</v>
      </c>
      <c r="K276" s="90">
        <f t="shared" si="64"/>
        <v>-81.944444444444443</v>
      </c>
      <c r="L276" s="5"/>
      <c r="N276" s="3"/>
    </row>
    <row r="277" spans="1:14" s="47" customFormat="1">
      <c r="A277" s="19" t="s">
        <v>57</v>
      </c>
      <c r="B277" s="12" t="s">
        <v>34</v>
      </c>
      <c r="C277" s="12" t="s">
        <v>4</v>
      </c>
      <c r="D277" s="12" t="s">
        <v>5</v>
      </c>
      <c r="E277" s="8" t="s">
        <v>229</v>
      </c>
      <c r="F277" s="48" t="s">
        <v>230</v>
      </c>
      <c r="G277" s="12" t="s">
        <v>56</v>
      </c>
      <c r="H277" s="10">
        <f>H278</f>
        <v>180</v>
      </c>
      <c r="I277" s="10">
        <f>I278</f>
        <v>32.5</v>
      </c>
      <c r="J277" s="89">
        <f t="shared" si="63"/>
        <v>-147.5</v>
      </c>
      <c r="K277" s="90">
        <f t="shared" si="64"/>
        <v>-81.944444444444443</v>
      </c>
      <c r="L277" s="5"/>
      <c r="N277" s="3"/>
    </row>
    <row r="278" spans="1:14" s="47" customFormat="1" ht="25.5">
      <c r="A278" s="19" t="s">
        <v>58</v>
      </c>
      <c r="B278" s="12" t="s">
        <v>34</v>
      </c>
      <c r="C278" s="12" t="s">
        <v>4</v>
      </c>
      <c r="D278" s="12" t="s">
        <v>5</v>
      </c>
      <c r="E278" s="8" t="s">
        <v>229</v>
      </c>
      <c r="F278" s="48" t="s">
        <v>230</v>
      </c>
      <c r="G278" s="12" t="s">
        <v>17</v>
      </c>
      <c r="H278" s="15">
        <v>180</v>
      </c>
      <c r="I278" s="15">
        <v>32.5</v>
      </c>
      <c r="J278" s="89">
        <f t="shared" si="63"/>
        <v>-147.5</v>
      </c>
      <c r="K278" s="90">
        <f t="shared" si="64"/>
        <v>-81.944444444444443</v>
      </c>
      <c r="L278" s="5"/>
      <c r="N278" s="3"/>
    </row>
    <row r="279" spans="1:14" s="47" customFormat="1" ht="51">
      <c r="A279" s="63" t="s">
        <v>342</v>
      </c>
      <c r="B279" s="12" t="s">
        <v>34</v>
      </c>
      <c r="C279" s="12" t="s">
        <v>4</v>
      </c>
      <c r="D279" s="12" t="s">
        <v>5</v>
      </c>
      <c r="E279" s="8" t="s">
        <v>229</v>
      </c>
      <c r="F279" s="48" t="s">
        <v>343</v>
      </c>
      <c r="G279" s="12"/>
      <c r="H279" s="17">
        <f>H280</f>
        <v>74</v>
      </c>
      <c r="I279" s="17">
        <f t="shared" ref="I279:I283" si="75">I280</f>
        <v>0</v>
      </c>
      <c r="J279" s="89">
        <f t="shared" si="63"/>
        <v>-74</v>
      </c>
      <c r="K279" s="90">
        <f t="shared" si="64"/>
        <v>-100</v>
      </c>
      <c r="L279" s="5"/>
      <c r="N279" s="3"/>
    </row>
    <row r="280" spans="1:14" s="47" customFormat="1">
      <c r="A280" s="63" t="s">
        <v>57</v>
      </c>
      <c r="B280" s="12" t="s">
        <v>34</v>
      </c>
      <c r="C280" s="12" t="s">
        <v>4</v>
      </c>
      <c r="D280" s="12" t="s">
        <v>5</v>
      </c>
      <c r="E280" s="8" t="s">
        <v>229</v>
      </c>
      <c r="F280" s="48" t="s">
        <v>343</v>
      </c>
      <c r="G280" s="12" t="s">
        <v>56</v>
      </c>
      <c r="H280" s="10">
        <f>H281</f>
        <v>74</v>
      </c>
      <c r="I280" s="10">
        <f t="shared" si="75"/>
        <v>0</v>
      </c>
      <c r="J280" s="89">
        <f t="shared" si="63"/>
        <v>-74</v>
      </c>
      <c r="K280" s="90">
        <f t="shared" si="64"/>
        <v>-100</v>
      </c>
      <c r="L280" s="5"/>
      <c r="N280" s="3"/>
    </row>
    <row r="281" spans="1:14" s="47" customFormat="1" ht="25.5">
      <c r="A281" s="63" t="s">
        <v>58</v>
      </c>
      <c r="B281" s="12" t="s">
        <v>34</v>
      </c>
      <c r="C281" s="12" t="s">
        <v>4</v>
      </c>
      <c r="D281" s="12" t="s">
        <v>5</v>
      </c>
      <c r="E281" s="8" t="s">
        <v>229</v>
      </c>
      <c r="F281" s="48" t="s">
        <v>343</v>
      </c>
      <c r="G281" s="12" t="s">
        <v>17</v>
      </c>
      <c r="H281" s="15">
        <v>74</v>
      </c>
      <c r="I281" s="15">
        <v>0</v>
      </c>
      <c r="J281" s="89">
        <f t="shared" si="63"/>
        <v>-74</v>
      </c>
      <c r="K281" s="90">
        <f t="shared" si="64"/>
        <v>-100</v>
      </c>
      <c r="L281" s="5">
        <v>74000</v>
      </c>
      <c r="N281" s="3"/>
    </row>
    <row r="282" spans="1:14" s="47" customFormat="1" ht="51">
      <c r="A282" s="63" t="s">
        <v>344</v>
      </c>
      <c r="B282" s="12" t="s">
        <v>34</v>
      </c>
      <c r="C282" s="12" t="s">
        <v>4</v>
      </c>
      <c r="D282" s="12" t="s">
        <v>5</v>
      </c>
      <c r="E282" s="8" t="s">
        <v>229</v>
      </c>
      <c r="F282" s="48" t="s">
        <v>345</v>
      </c>
      <c r="G282" s="12"/>
      <c r="H282" s="17">
        <f>H283</f>
        <v>140.30000000000001</v>
      </c>
      <c r="I282" s="17">
        <f t="shared" si="75"/>
        <v>0</v>
      </c>
      <c r="J282" s="89">
        <f t="shared" si="63"/>
        <v>-140.30000000000001</v>
      </c>
      <c r="K282" s="90">
        <f t="shared" si="64"/>
        <v>-100</v>
      </c>
      <c r="L282" s="5"/>
      <c r="N282" s="3"/>
    </row>
    <row r="283" spans="1:14" s="47" customFormat="1">
      <c r="A283" s="63" t="s">
        <v>57</v>
      </c>
      <c r="B283" s="12" t="s">
        <v>34</v>
      </c>
      <c r="C283" s="12" t="s">
        <v>4</v>
      </c>
      <c r="D283" s="12" t="s">
        <v>5</v>
      </c>
      <c r="E283" s="8" t="s">
        <v>229</v>
      </c>
      <c r="F283" s="48" t="s">
        <v>345</v>
      </c>
      <c r="G283" s="12" t="s">
        <v>56</v>
      </c>
      <c r="H283" s="10">
        <f>H284</f>
        <v>140.30000000000001</v>
      </c>
      <c r="I283" s="10">
        <f t="shared" si="75"/>
        <v>0</v>
      </c>
      <c r="J283" s="89">
        <f t="shared" si="63"/>
        <v>-140.30000000000001</v>
      </c>
      <c r="K283" s="90">
        <f t="shared" si="64"/>
        <v>-100</v>
      </c>
      <c r="L283" s="5"/>
      <c r="N283" s="3"/>
    </row>
    <row r="284" spans="1:14" s="47" customFormat="1" ht="25.5">
      <c r="A284" s="63" t="s">
        <v>58</v>
      </c>
      <c r="B284" s="12" t="s">
        <v>34</v>
      </c>
      <c r="C284" s="12" t="s">
        <v>4</v>
      </c>
      <c r="D284" s="12" t="s">
        <v>5</v>
      </c>
      <c r="E284" s="8" t="s">
        <v>229</v>
      </c>
      <c r="F284" s="48" t="s">
        <v>345</v>
      </c>
      <c r="G284" s="12" t="s">
        <v>17</v>
      </c>
      <c r="H284" s="15">
        <v>140.30000000000001</v>
      </c>
      <c r="I284" s="15">
        <v>0</v>
      </c>
      <c r="J284" s="89">
        <f t="shared" si="63"/>
        <v>-140.30000000000001</v>
      </c>
      <c r="K284" s="90">
        <f t="shared" si="64"/>
        <v>-100</v>
      </c>
      <c r="L284" s="5">
        <v>140321</v>
      </c>
      <c r="N284" s="3"/>
    </row>
    <row r="285" spans="1:14" s="47" customFormat="1" ht="25.5">
      <c r="A285" s="19" t="s">
        <v>248</v>
      </c>
      <c r="B285" s="12" t="s">
        <v>34</v>
      </c>
      <c r="C285" s="12" t="s">
        <v>4</v>
      </c>
      <c r="D285" s="12" t="s">
        <v>5</v>
      </c>
      <c r="E285" s="8" t="s">
        <v>246</v>
      </c>
      <c r="F285" s="102" t="s">
        <v>100</v>
      </c>
      <c r="G285" s="12"/>
      <c r="H285" s="17">
        <f>H286</f>
        <v>100</v>
      </c>
      <c r="I285" s="17">
        <f t="shared" ref="I285" si="76">I286</f>
        <v>76</v>
      </c>
      <c r="J285" s="89">
        <f t="shared" si="63"/>
        <v>-24</v>
      </c>
      <c r="K285" s="90">
        <f t="shared" si="64"/>
        <v>-24</v>
      </c>
      <c r="L285" s="5"/>
      <c r="N285" s="3"/>
    </row>
    <row r="286" spans="1:14" s="47" customFormat="1" ht="25.5">
      <c r="A286" s="19" t="s">
        <v>247</v>
      </c>
      <c r="B286" s="12" t="s">
        <v>34</v>
      </c>
      <c r="C286" s="12" t="s">
        <v>4</v>
      </c>
      <c r="D286" s="12" t="s">
        <v>5</v>
      </c>
      <c r="E286" s="8" t="s">
        <v>246</v>
      </c>
      <c r="F286" s="48">
        <v>99110</v>
      </c>
      <c r="G286" s="12"/>
      <c r="H286" s="17">
        <f t="shared" ref="H286:I287" si="77">H287</f>
        <v>100</v>
      </c>
      <c r="I286" s="17">
        <f t="shared" si="77"/>
        <v>76</v>
      </c>
      <c r="J286" s="89">
        <f t="shared" si="63"/>
        <v>-24</v>
      </c>
      <c r="K286" s="90">
        <f t="shared" si="64"/>
        <v>-24</v>
      </c>
      <c r="L286" s="5"/>
      <c r="N286" s="3"/>
    </row>
    <row r="287" spans="1:14" s="47" customFormat="1">
      <c r="A287" s="19" t="s">
        <v>57</v>
      </c>
      <c r="B287" s="12" t="s">
        <v>34</v>
      </c>
      <c r="C287" s="12" t="s">
        <v>4</v>
      </c>
      <c r="D287" s="12" t="s">
        <v>5</v>
      </c>
      <c r="E287" s="8" t="s">
        <v>246</v>
      </c>
      <c r="F287" s="48">
        <v>99110</v>
      </c>
      <c r="G287" s="12" t="s">
        <v>56</v>
      </c>
      <c r="H287" s="10">
        <f t="shared" si="77"/>
        <v>100</v>
      </c>
      <c r="I287" s="10">
        <f t="shared" si="77"/>
        <v>76</v>
      </c>
      <c r="J287" s="89">
        <f t="shared" si="63"/>
        <v>-24</v>
      </c>
      <c r="K287" s="90">
        <f t="shared" si="64"/>
        <v>-24</v>
      </c>
      <c r="L287" s="5"/>
      <c r="N287" s="3"/>
    </row>
    <row r="288" spans="1:14" s="47" customFormat="1" ht="25.5">
      <c r="A288" s="19" t="s">
        <v>58</v>
      </c>
      <c r="B288" s="12" t="s">
        <v>34</v>
      </c>
      <c r="C288" s="12" t="s">
        <v>4</v>
      </c>
      <c r="D288" s="12" t="s">
        <v>5</v>
      </c>
      <c r="E288" s="8" t="s">
        <v>246</v>
      </c>
      <c r="F288" s="48">
        <v>99110</v>
      </c>
      <c r="G288" s="12" t="s">
        <v>17</v>
      </c>
      <c r="H288" s="15">
        <v>100</v>
      </c>
      <c r="I288" s="15">
        <v>76</v>
      </c>
      <c r="J288" s="89">
        <f t="shared" si="63"/>
        <v>-24</v>
      </c>
      <c r="K288" s="90">
        <f t="shared" si="64"/>
        <v>-24</v>
      </c>
      <c r="L288" s="5"/>
      <c r="N288" s="3"/>
    </row>
    <row r="289" spans="1:14" s="47" customFormat="1" ht="25.5">
      <c r="A289" s="19" t="s">
        <v>245</v>
      </c>
      <c r="B289" s="12" t="s">
        <v>34</v>
      </c>
      <c r="C289" s="12" t="s">
        <v>4</v>
      </c>
      <c r="D289" s="12" t="s">
        <v>5</v>
      </c>
      <c r="E289" s="8" t="s">
        <v>243</v>
      </c>
      <c r="F289" s="102" t="s">
        <v>100</v>
      </c>
      <c r="G289" s="12"/>
      <c r="H289" s="17">
        <f t="shared" ref="H289:I291" si="78">H290</f>
        <v>3550.1</v>
      </c>
      <c r="I289" s="17">
        <f t="shared" si="78"/>
        <v>3550.1</v>
      </c>
      <c r="J289" s="89">
        <f t="shared" si="63"/>
        <v>0</v>
      </c>
      <c r="K289" s="90">
        <f t="shared" si="64"/>
        <v>0</v>
      </c>
      <c r="L289" s="5"/>
      <c r="N289" s="3"/>
    </row>
    <row r="290" spans="1:14" s="47" customFormat="1" ht="25.5">
      <c r="A290" s="19" t="s">
        <v>244</v>
      </c>
      <c r="B290" s="12" t="s">
        <v>34</v>
      </c>
      <c r="C290" s="12" t="s">
        <v>4</v>
      </c>
      <c r="D290" s="12" t="s">
        <v>5</v>
      </c>
      <c r="E290" s="8" t="s">
        <v>243</v>
      </c>
      <c r="F290" s="103">
        <v>55550</v>
      </c>
      <c r="G290" s="12"/>
      <c r="H290" s="17">
        <f t="shared" si="78"/>
        <v>3550.1</v>
      </c>
      <c r="I290" s="17">
        <f t="shared" si="78"/>
        <v>3550.1</v>
      </c>
      <c r="J290" s="89">
        <f t="shared" si="63"/>
        <v>0</v>
      </c>
      <c r="K290" s="90">
        <f t="shared" si="64"/>
        <v>0</v>
      </c>
      <c r="L290" s="5"/>
      <c r="N290" s="3"/>
    </row>
    <row r="291" spans="1:14" s="47" customFormat="1">
      <c r="A291" s="19" t="s">
        <v>57</v>
      </c>
      <c r="B291" s="12" t="s">
        <v>34</v>
      </c>
      <c r="C291" s="12" t="s">
        <v>4</v>
      </c>
      <c r="D291" s="12" t="s">
        <v>5</v>
      </c>
      <c r="E291" s="8" t="s">
        <v>243</v>
      </c>
      <c r="F291" s="103">
        <v>55550</v>
      </c>
      <c r="G291" s="12" t="s">
        <v>56</v>
      </c>
      <c r="H291" s="10">
        <f t="shared" si="78"/>
        <v>3550.1</v>
      </c>
      <c r="I291" s="10">
        <f t="shared" si="78"/>
        <v>3550.1</v>
      </c>
      <c r="J291" s="89">
        <f t="shared" si="63"/>
        <v>0</v>
      </c>
      <c r="K291" s="90">
        <f t="shared" si="64"/>
        <v>0</v>
      </c>
      <c r="L291" s="5"/>
      <c r="N291" s="3"/>
    </row>
    <row r="292" spans="1:14" s="47" customFormat="1" ht="25.5">
      <c r="A292" s="19" t="s">
        <v>58</v>
      </c>
      <c r="B292" s="12" t="s">
        <v>34</v>
      </c>
      <c r="C292" s="12" t="s">
        <v>4</v>
      </c>
      <c r="D292" s="12" t="s">
        <v>5</v>
      </c>
      <c r="E292" s="8" t="s">
        <v>243</v>
      </c>
      <c r="F292" s="103">
        <v>55550</v>
      </c>
      <c r="G292" s="12" t="s">
        <v>17</v>
      </c>
      <c r="H292" s="15">
        <f>33+3550.1-33</f>
        <v>3550.1</v>
      </c>
      <c r="I292" s="15">
        <v>3550.1</v>
      </c>
      <c r="J292" s="89">
        <f t="shared" si="63"/>
        <v>0</v>
      </c>
      <c r="K292" s="90">
        <f t="shared" si="64"/>
        <v>0</v>
      </c>
      <c r="L292" s="4"/>
      <c r="N292" s="3"/>
    </row>
    <row r="293" spans="1:14" s="47" customFormat="1">
      <c r="A293" s="19" t="s">
        <v>31</v>
      </c>
      <c r="B293" s="12" t="s">
        <v>34</v>
      </c>
      <c r="C293" s="12" t="s">
        <v>4</v>
      </c>
      <c r="D293" s="12" t="s">
        <v>4</v>
      </c>
      <c r="E293" s="12"/>
      <c r="F293" s="101"/>
      <c r="G293" s="12"/>
      <c r="H293" s="10">
        <f>H294</f>
        <v>1833.6000000000001</v>
      </c>
      <c r="I293" s="10">
        <f>I294</f>
        <v>1234.8</v>
      </c>
      <c r="J293" s="89">
        <f t="shared" si="63"/>
        <v>-598.80000000000018</v>
      </c>
      <c r="K293" s="90">
        <f t="shared" si="64"/>
        <v>-32.657068062827236</v>
      </c>
      <c r="L293" s="4"/>
      <c r="N293" s="1"/>
    </row>
    <row r="294" spans="1:14" s="47" customFormat="1" ht="38.25">
      <c r="A294" s="19" t="s">
        <v>312</v>
      </c>
      <c r="B294" s="12" t="s">
        <v>34</v>
      </c>
      <c r="C294" s="12" t="s">
        <v>4</v>
      </c>
      <c r="D294" s="12" t="s">
        <v>4</v>
      </c>
      <c r="E294" s="11">
        <v>75000</v>
      </c>
      <c r="F294" s="102" t="s">
        <v>100</v>
      </c>
      <c r="G294" s="12"/>
      <c r="H294" s="10">
        <f>H295+H301</f>
        <v>1833.6000000000001</v>
      </c>
      <c r="I294" s="10">
        <f>I295+I301</f>
        <v>1234.8</v>
      </c>
      <c r="J294" s="89">
        <f t="shared" si="63"/>
        <v>-598.80000000000018</v>
      </c>
      <c r="K294" s="90">
        <f t="shared" si="64"/>
        <v>-32.657068062827236</v>
      </c>
      <c r="L294" s="4"/>
      <c r="N294" s="1"/>
    </row>
    <row r="295" spans="1:14" s="47" customFormat="1">
      <c r="A295" s="19" t="s">
        <v>257</v>
      </c>
      <c r="B295" s="12" t="s">
        <v>34</v>
      </c>
      <c r="C295" s="12" t="s">
        <v>4</v>
      </c>
      <c r="D295" s="12" t="s">
        <v>4</v>
      </c>
      <c r="E295" s="8">
        <v>75005</v>
      </c>
      <c r="F295" s="102" t="s">
        <v>100</v>
      </c>
      <c r="G295" s="12"/>
      <c r="H295" s="10">
        <f>H296</f>
        <v>1757.7</v>
      </c>
      <c r="I295" s="10">
        <f>I296</f>
        <v>1190.8</v>
      </c>
      <c r="J295" s="89">
        <f t="shared" si="63"/>
        <v>-566.90000000000009</v>
      </c>
      <c r="K295" s="90">
        <f t="shared" si="64"/>
        <v>-32.252375263127959</v>
      </c>
      <c r="L295" s="4"/>
      <c r="N295" s="1"/>
    </row>
    <row r="296" spans="1:14" s="47" customFormat="1">
      <c r="A296" s="19" t="s">
        <v>258</v>
      </c>
      <c r="B296" s="12" t="s">
        <v>34</v>
      </c>
      <c r="C296" s="12" t="s">
        <v>4</v>
      </c>
      <c r="D296" s="12" t="s">
        <v>4</v>
      </c>
      <c r="E296" s="8">
        <v>75005</v>
      </c>
      <c r="F296" s="50" t="s">
        <v>108</v>
      </c>
      <c r="G296" s="12"/>
      <c r="H296" s="10">
        <f>H297+H299</f>
        <v>1757.7</v>
      </c>
      <c r="I296" s="10">
        <f t="shared" ref="I296" si="79">I297+I299</f>
        <v>1190.8</v>
      </c>
      <c r="J296" s="89">
        <f t="shared" si="63"/>
        <v>-566.90000000000009</v>
      </c>
      <c r="K296" s="90">
        <f t="shared" si="64"/>
        <v>-32.252375263127959</v>
      </c>
      <c r="L296" s="4"/>
      <c r="N296" s="1"/>
    </row>
    <row r="297" spans="1:14" s="47" customFormat="1" ht="38.25">
      <c r="A297" s="19" t="s">
        <v>53</v>
      </c>
      <c r="B297" s="12" t="s">
        <v>34</v>
      </c>
      <c r="C297" s="12" t="s">
        <v>4</v>
      </c>
      <c r="D297" s="12" t="s">
        <v>4</v>
      </c>
      <c r="E297" s="8">
        <v>75005</v>
      </c>
      <c r="F297" s="50" t="s">
        <v>108</v>
      </c>
      <c r="G297" s="12" t="s">
        <v>52</v>
      </c>
      <c r="H297" s="10">
        <f>H298</f>
        <v>1691.3</v>
      </c>
      <c r="I297" s="10">
        <f>I298</f>
        <v>1145.8</v>
      </c>
      <c r="J297" s="89">
        <f t="shared" ref="J297:J363" si="80">I297-H297</f>
        <v>-545.5</v>
      </c>
      <c r="K297" s="90">
        <f t="shared" ref="K297:K363" si="81">I297/H297*100-100</f>
        <v>-32.253296280967305</v>
      </c>
      <c r="L297" s="4"/>
      <c r="N297" s="1"/>
    </row>
    <row r="298" spans="1:14" s="47" customFormat="1">
      <c r="A298" s="24" t="s">
        <v>69</v>
      </c>
      <c r="B298" s="12" t="s">
        <v>34</v>
      </c>
      <c r="C298" s="12" t="s">
        <v>4</v>
      </c>
      <c r="D298" s="12" t="s">
        <v>4</v>
      </c>
      <c r="E298" s="8">
        <v>75005</v>
      </c>
      <c r="F298" s="50" t="s">
        <v>108</v>
      </c>
      <c r="G298" s="12" t="s">
        <v>68</v>
      </c>
      <c r="H298" s="15">
        <f>1806.3-115</f>
        <v>1691.3</v>
      </c>
      <c r="I298" s="15">
        <v>1145.8</v>
      </c>
      <c r="J298" s="89">
        <f t="shared" si="80"/>
        <v>-545.5</v>
      </c>
      <c r="K298" s="90">
        <f t="shared" si="81"/>
        <v>-32.253296280967305</v>
      </c>
      <c r="L298" s="5"/>
      <c r="N298" s="3"/>
    </row>
    <row r="299" spans="1:14" s="47" customFormat="1">
      <c r="A299" s="19" t="s">
        <v>61</v>
      </c>
      <c r="B299" s="12" t="s">
        <v>34</v>
      </c>
      <c r="C299" s="12" t="s">
        <v>4</v>
      </c>
      <c r="D299" s="12" t="s">
        <v>4</v>
      </c>
      <c r="E299" s="8">
        <v>75005</v>
      </c>
      <c r="F299" s="50" t="s">
        <v>108</v>
      </c>
      <c r="G299" s="12" t="s">
        <v>59</v>
      </c>
      <c r="H299" s="10">
        <f>H300</f>
        <v>66.400000000000006</v>
      </c>
      <c r="I299" s="10">
        <f>I300</f>
        <v>45</v>
      </c>
      <c r="J299" s="89">
        <f t="shared" si="80"/>
        <v>-21.400000000000006</v>
      </c>
      <c r="K299" s="90">
        <f t="shared" si="81"/>
        <v>-32.228915662650607</v>
      </c>
      <c r="L299" s="4"/>
      <c r="N299" s="1"/>
    </row>
    <row r="300" spans="1:14" s="47" customFormat="1">
      <c r="A300" s="19" t="s">
        <v>62</v>
      </c>
      <c r="B300" s="12" t="s">
        <v>34</v>
      </c>
      <c r="C300" s="12" t="s">
        <v>4</v>
      </c>
      <c r="D300" s="12" t="s">
        <v>4</v>
      </c>
      <c r="E300" s="8">
        <v>75005</v>
      </c>
      <c r="F300" s="50" t="s">
        <v>108</v>
      </c>
      <c r="G300" s="12" t="s">
        <v>60</v>
      </c>
      <c r="H300" s="15">
        <v>66.400000000000006</v>
      </c>
      <c r="I300" s="15">
        <v>45</v>
      </c>
      <c r="J300" s="89">
        <f t="shared" si="80"/>
        <v>-21.400000000000006</v>
      </c>
      <c r="K300" s="90">
        <f t="shared" si="81"/>
        <v>-32.228915662650607</v>
      </c>
      <c r="L300" s="5"/>
      <c r="N300" s="3" t="s">
        <v>268</v>
      </c>
    </row>
    <row r="301" spans="1:14" s="47" customFormat="1" ht="25.5">
      <c r="A301" s="19" t="s">
        <v>194</v>
      </c>
      <c r="B301" s="12" t="s">
        <v>34</v>
      </c>
      <c r="C301" s="12" t="s">
        <v>4</v>
      </c>
      <c r="D301" s="12" t="s">
        <v>4</v>
      </c>
      <c r="E301" s="8">
        <v>75008</v>
      </c>
      <c r="F301" s="102" t="s">
        <v>100</v>
      </c>
      <c r="G301" s="12"/>
      <c r="H301" s="22">
        <f>H302+H305</f>
        <v>75.899999999999991</v>
      </c>
      <c r="I301" s="22">
        <f t="shared" ref="I301" si="82">I302+I305</f>
        <v>44</v>
      </c>
      <c r="J301" s="89">
        <f t="shared" si="80"/>
        <v>-31.899999999999991</v>
      </c>
      <c r="K301" s="90">
        <f t="shared" si="81"/>
        <v>-42.028985507246375</v>
      </c>
      <c r="L301" s="5"/>
      <c r="N301" s="3"/>
    </row>
    <row r="302" spans="1:14" s="47" customFormat="1" ht="25.5">
      <c r="A302" s="19" t="s">
        <v>192</v>
      </c>
      <c r="B302" s="12" t="s">
        <v>34</v>
      </c>
      <c r="C302" s="12" t="s">
        <v>4</v>
      </c>
      <c r="D302" s="12" t="s">
        <v>4</v>
      </c>
      <c r="E302" s="8">
        <v>75008</v>
      </c>
      <c r="F302" s="50" t="s">
        <v>271</v>
      </c>
      <c r="G302" s="12"/>
      <c r="H302" s="22">
        <f>H303</f>
        <v>75.099999999999994</v>
      </c>
      <c r="I302" s="22">
        <f t="shared" ref="I302:I303" si="83">I303</f>
        <v>43.5</v>
      </c>
      <c r="J302" s="89">
        <f t="shared" si="80"/>
        <v>-31.599999999999994</v>
      </c>
      <c r="K302" s="90">
        <f t="shared" si="81"/>
        <v>-42.077230359520634</v>
      </c>
      <c r="L302" s="5"/>
      <c r="N302" s="3"/>
    </row>
    <row r="303" spans="1:14" s="47" customFormat="1" ht="38.25">
      <c r="A303" s="19" t="s">
        <v>53</v>
      </c>
      <c r="B303" s="12" t="s">
        <v>34</v>
      </c>
      <c r="C303" s="12" t="s">
        <v>4</v>
      </c>
      <c r="D303" s="12" t="s">
        <v>4</v>
      </c>
      <c r="E303" s="8">
        <v>75008</v>
      </c>
      <c r="F303" s="50" t="s">
        <v>271</v>
      </c>
      <c r="G303" s="12" t="s">
        <v>52</v>
      </c>
      <c r="H303" s="22">
        <f>H304</f>
        <v>75.099999999999994</v>
      </c>
      <c r="I303" s="22">
        <f t="shared" si="83"/>
        <v>43.5</v>
      </c>
      <c r="J303" s="89">
        <f t="shared" si="80"/>
        <v>-31.599999999999994</v>
      </c>
      <c r="K303" s="90">
        <f t="shared" si="81"/>
        <v>-42.077230359520634</v>
      </c>
      <c r="L303" s="5"/>
      <c r="N303" s="3"/>
    </row>
    <row r="304" spans="1:14" s="47" customFormat="1">
      <c r="A304" s="19" t="s">
        <v>69</v>
      </c>
      <c r="B304" s="12" t="s">
        <v>34</v>
      </c>
      <c r="C304" s="12" t="s">
        <v>4</v>
      </c>
      <c r="D304" s="12" t="s">
        <v>4</v>
      </c>
      <c r="E304" s="8">
        <v>75008</v>
      </c>
      <c r="F304" s="50" t="s">
        <v>271</v>
      </c>
      <c r="G304" s="12" t="s">
        <v>68</v>
      </c>
      <c r="H304" s="15">
        <f>57.7+17.4</f>
        <v>75.099999999999994</v>
      </c>
      <c r="I304" s="15">
        <v>43.5</v>
      </c>
      <c r="J304" s="89">
        <f t="shared" si="80"/>
        <v>-31.599999999999994</v>
      </c>
      <c r="K304" s="90">
        <f t="shared" si="81"/>
        <v>-42.077230359520634</v>
      </c>
      <c r="L304" s="5"/>
      <c r="N304" s="3"/>
    </row>
    <row r="305" spans="1:14" s="47" customFormat="1" ht="25.5">
      <c r="A305" s="19" t="s">
        <v>192</v>
      </c>
      <c r="B305" s="12" t="s">
        <v>34</v>
      </c>
      <c r="C305" s="12" t="s">
        <v>4</v>
      </c>
      <c r="D305" s="12" t="s">
        <v>4</v>
      </c>
      <c r="E305" s="8">
        <v>75008</v>
      </c>
      <c r="F305" s="50" t="s">
        <v>193</v>
      </c>
      <c r="G305" s="12"/>
      <c r="H305" s="22">
        <f>H306</f>
        <v>0.8</v>
      </c>
      <c r="I305" s="22">
        <f t="shared" ref="I305" si="84">I306</f>
        <v>0.5</v>
      </c>
      <c r="J305" s="89">
        <f t="shared" si="80"/>
        <v>-0.30000000000000004</v>
      </c>
      <c r="K305" s="90">
        <f t="shared" si="81"/>
        <v>-37.5</v>
      </c>
      <c r="L305" s="5"/>
      <c r="N305" s="3"/>
    </row>
    <row r="306" spans="1:14" s="47" customFormat="1" ht="38.25">
      <c r="A306" s="19" t="s">
        <v>53</v>
      </c>
      <c r="B306" s="12" t="s">
        <v>34</v>
      </c>
      <c r="C306" s="12" t="s">
        <v>4</v>
      </c>
      <c r="D306" s="12" t="s">
        <v>4</v>
      </c>
      <c r="E306" s="8">
        <v>75008</v>
      </c>
      <c r="F306" s="50" t="s">
        <v>193</v>
      </c>
      <c r="G306" s="12" t="s">
        <v>52</v>
      </c>
      <c r="H306" s="22">
        <f>H307</f>
        <v>0.8</v>
      </c>
      <c r="I306" s="22">
        <f t="shared" ref="I306" si="85">I307</f>
        <v>0.5</v>
      </c>
      <c r="J306" s="89">
        <f t="shared" si="80"/>
        <v>-0.30000000000000004</v>
      </c>
      <c r="K306" s="90">
        <f t="shared" si="81"/>
        <v>-37.5</v>
      </c>
      <c r="L306" s="5"/>
      <c r="N306" s="3"/>
    </row>
    <row r="307" spans="1:14" s="47" customFormat="1">
      <c r="A307" s="19" t="s">
        <v>69</v>
      </c>
      <c r="B307" s="12" t="s">
        <v>34</v>
      </c>
      <c r="C307" s="12" t="s">
        <v>4</v>
      </c>
      <c r="D307" s="12" t="s">
        <v>4</v>
      </c>
      <c r="E307" s="8">
        <v>75008</v>
      </c>
      <c r="F307" s="50" t="s">
        <v>193</v>
      </c>
      <c r="G307" s="12" t="s">
        <v>68</v>
      </c>
      <c r="H307" s="15">
        <f>0.6+0.2</f>
        <v>0.8</v>
      </c>
      <c r="I307" s="15">
        <v>0.5</v>
      </c>
      <c r="J307" s="89">
        <f t="shared" si="80"/>
        <v>-0.30000000000000004</v>
      </c>
      <c r="K307" s="90">
        <f t="shared" si="81"/>
        <v>-37.5</v>
      </c>
      <c r="L307" s="5"/>
      <c r="N307" s="3"/>
    </row>
    <row r="308" spans="1:14" s="47" customFormat="1">
      <c r="A308" s="19" t="s">
        <v>24</v>
      </c>
      <c r="B308" s="12" t="s">
        <v>34</v>
      </c>
      <c r="C308" s="12" t="s">
        <v>12</v>
      </c>
      <c r="D308" s="12"/>
      <c r="E308" s="12"/>
      <c r="F308" s="101"/>
      <c r="G308" s="12"/>
      <c r="H308" s="10">
        <f>H309+H315</f>
        <v>3001.1</v>
      </c>
      <c r="I308" s="10">
        <f>I309+I315</f>
        <v>1814.1</v>
      </c>
      <c r="J308" s="89">
        <f t="shared" si="80"/>
        <v>-1187</v>
      </c>
      <c r="K308" s="90">
        <f t="shared" si="81"/>
        <v>-39.552164206457633</v>
      </c>
      <c r="L308" s="4"/>
      <c r="N308" s="1"/>
    </row>
    <row r="309" spans="1:14" s="47" customFormat="1">
      <c r="A309" s="19" t="s">
        <v>32</v>
      </c>
      <c r="B309" s="12" t="s">
        <v>34</v>
      </c>
      <c r="C309" s="12" t="s">
        <v>12</v>
      </c>
      <c r="D309" s="12" t="s">
        <v>1</v>
      </c>
      <c r="E309" s="12"/>
      <c r="F309" s="101"/>
      <c r="G309" s="12"/>
      <c r="H309" s="10">
        <f t="shared" ref="H309:I313" si="86">H310</f>
        <v>1160</v>
      </c>
      <c r="I309" s="10">
        <f t="shared" si="86"/>
        <v>870</v>
      </c>
      <c r="J309" s="89">
        <f t="shared" si="80"/>
        <v>-290</v>
      </c>
      <c r="K309" s="90">
        <f t="shared" si="81"/>
        <v>-25</v>
      </c>
      <c r="L309" s="4"/>
      <c r="N309" s="1"/>
    </row>
    <row r="310" spans="1:14" s="47" customFormat="1" ht="25.5">
      <c r="A310" s="19" t="s">
        <v>306</v>
      </c>
      <c r="B310" s="12" t="s">
        <v>34</v>
      </c>
      <c r="C310" s="12" t="s">
        <v>12</v>
      </c>
      <c r="D310" s="12" t="s">
        <v>1</v>
      </c>
      <c r="E310" s="8">
        <v>71000</v>
      </c>
      <c r="F310" s="102" t="s">
        <v>100</v>
      </c>
      <c r="G310" s="12"/>
      <c r="H310" s="10">
        <f t="shared" si="86"/>
        <v>1160</v>
      </c>
      <c r="I310" s="10">
        <f t="shared" si="86"/>
        <v>870</v>
      </c>
      <c r="J310" s="89">
        <f t="shared" si="80"/>
        <v>-290</v>
      </c>
      <c r="K310" s="90">
        <f t="shared" si="81"/>
        <v>-25</v>
      </c>
      <c r="L310" s="4"/>
      <c r="N310" s="1"/>
    </row>
    <row r="311" spans="1:14" s="47" customFormat="1">
      <c r="A311" s="27" t="s">
        <v>115</v>
      </c>
      <c r="B311" s="12" t="s">
        <v>34</v>
      </c>
      <c r="C311" s="12" t="s">
        <v>12</v>
      </c>
      <c r="D311" s="12" t="s">
        <v>1</v>
      </c>
      <c r="E311" s="8">
        <v>71004</v>
      </c>
      <c r="F311" s="102" t="s">
        <v>100</v>
      </c>
      <c r="G311" s="12"/>
      <c r="H311" s="10">
        <f t="shared" si="86"/>
        <v>1160</v>
      </c>
      <c r="I311" s="10">
        <f t="shared" si="86"/>
        <v>870</v>
      </c>
      <c r="J311" s="89">
        <f t="shared" si="80"/>
        <v>-290</v>
      </c>
      <c r="K311" s="90">
        <f t="shared" si="81"/>
        <v>-25</v>
      </c>
      <c r="L311" s="4"/>
      <c r="N311" s="1"/>
    </row>
    <row r="312" spans="1:14" s="47" customFormat="1">
      <c r="A312" s="27" t="s">
        <v>164</v>
      </c>
      <c r="B312" s="12" t="s">
        <v>34</v>
      </c>
      <c r="C312" s="12" t="s">
        <v>12</v>
      </c>
      <c r="D312" s="12" t="s">
        <v>1</v>
      </c>
      <c r="E312" s="8">
        <v>71004</v>
      </c>
      <c r="F312" s="50" t="s">
        <v>114</v>
      </c>
      <c r="G312" s="12"/>
      <c r="H312" s="10">
        <f t="shared" si="86"/>
        <v>1160</v>
      </c>
      <c r="I312" s="10">
        <f t="shared" si="86"/>
        <v>870</v>
      </c>
      <c r="J312" s="89">
        <f t="shared" si="80"/>
        <v>-290</v>
      </c>
      <c r="K312" s="90">
        <f t="shared" si="81"/>
        <v>-25</v>
      </c>
      <c r="L312" s="4"/>
      <c r="N312" s="1"/>
    </row>
    <row r="313" spans="1:14" s="47" customFormat="1">
      <c r="A313" s="19" t="s">
        <v>79</v>
      </c>
      <c r="B313" s="12" t="s">
        <v>34</v>
      </c>
      <c r="C313" s="12" t="s">
        <v>12</v>
      </c>
      <c r="D313" s="12" t="s">
        <v>1</v>
      </c>
      <c r="E313" s="8">
        <v>71004</v>
      </c>
      <c r="F313" s="50" t="s">
        <v>114</v>
      </c>
      <c r="G313" s="12" t="s">
        <v>63</v>
      </c>
      <c r="H313" s="10">
        <f t="shared" si="86"/>
        <v>1160</v>
      </c>
      <c r="I313" s="10">
        <f t="shared" si="86"/>
        <v>870</v>
      </c>
      <c r="J313" s="89">
        <f t="shared" si="80"/>
        <v>-290</v>
      </c>
      <c r="K313" s="90">
        <f t="shared" si="81"/>
        <v>-25</v>
      </c>
      <c r="L313" s="4"/>
      <c r="N313" s="1"/>
    </row>
    <row r="314" spans="1:14" s="47" customFormat="1">
      <c r="A314" s="19" t="s">
        <v>93</v>
      </c>
      <c r="B314" s="12" t="s">
        <v>34</v>
      </c>
      <c r="C314" s="12" t="s">
        <v>12</v>
      </c>
      <c r="D314" s="12" t="s">
        <v>1</v>
      </c>
      <c r="E314" s="8">
        <v>71004</v>
      </c>
      <c r="F314" s="50" t="s">
        <v>114</v>
      </c>
      <c r="G314" s="12" t="s">
        <v>64</v>
      </c>
      <c r="H314" s="9">
        <v>1160</v>
      </c>
      <c r="I314" s="9">
        <v>870</v>
      </c>
      <c r="J314" s="89">
        <f t="shared" si="80"/>
        <v>-290</v>
      </c>
      <c r="K314" s="90">
        <f t="shared" si="81"/>
        <v>-25</v>
      </c>
      <c r="L314" s="5"/>
      <c r="N314" s="3"/>
    </row>
    <row r="315" spans="1:14" s="47" customFormat="1">
      <c r="A315" s="19" t="s">
        <v>41</v>
      </c>
      <c r="B315" s="12" t="s">
        <v>34</v>
      </c>
      <c r="C315" s="12" t="s">
        <v>12</v>
      </c>
      <c r="D315" s="12" t="s">
        <v>5</v>
      </c>
      <c r="E315" s="12"/>
      <c r="F315" s="101"/>
      <c r="G315" s="12"/>
      <c r="H315" s="10">
        <f t="shared" ref="H315" si="87">H316+H323</f>
        <v>1841.1</v>
      </c>
      <c r="I315" s="10">
        <f t="shared" ref="I315" si="88">I316+I323</f>
        <v>944.1</v>
      </c>
      <c r="J315" s="89">
        <f t="shared" si="80"/>
        <v>-896.99999999999989</v>
      </c>
      <c r="K315" s="90">
        <f t="shared" si="81"/>
        <v>-48.720873390907606</v>
      </c>
      <c r="L315" s="4"/>
      <c r="N315" s="1"/>
    </row>
    <row r="316" spans="1:14" s="47" customFormat="1" ht="25.5">
      <c r="A316" s="19" t="s">
        <v>307</v>
      </c>
      <c r="B316" s="12" t="s">
        <v>34</v>
      </c>
      <c r="C316" s="12" t="s">
        <v>12</v>
      </c>
      <c r="D316" s="12" t="s">
        <v>5</v>
      </c>
      <c r="E316" s="11">
        <v>72000</v>
      </c>
      <c r="F316" s="102" t="s">
        <v>100</v>
      </c>
      <c r="G316" s="12"/>
      <c r="H316" s="10">
        <f t="shared" ref="H316:I317" si="89">H317</f>
        <v>1826</v>
      </c>
      <c r="I316" s="10">
        <f t="shared" si="89"/>
        <v>944.1</v>
      </c>
      <c r="J316" s="89">
        <f t="shared" si="80"/>
        <v>-881.9</v>
      </c>
      <c r="K316" s="90">
        <f t="shared" si="81"/>
        <v>-48.296823658269439</v>
      </c>
      <c r="L316" s="4"/>
      <c r="N316" s="1"/>
    </row>
    <row r="317" spans="1:14" s="47" customFormat="1" ht="38.25">
      <c r="A317" s="19" t="s">
        <v>117</v>
      </c>
      <c r="B317" s="12" t="s">
        <v>34</v>
      </c>
      <c r="C317" s="12" t="s">
        <v>12</v>
      </c>
      <c r="D317" s="12" t="s">
        <v>5</v>
      </c>
      <c r="E317" s="8">
        <v>72002</v>
      </c>
      <c r="F317" s="102" t="s">
        <v>100</v>
      </c>
      <c r="G317" s="12"/>
      <c r="H317" s="10">
        <f t="shared" si="89"/>
        <v>1826</v>
      </c>
      <c r="I317" s="10">
        <f t="shared" si="89"/>
        <v>944.1</v>
      </c>
      <c r="J317" s="89">
        <f t="shared" si="80"/>
        <v>-881.9</v>
      </c>
      <c r="K317" s="90">
        <f t="shared" si="81"/>
        <v>-48.296823658269439</v>
      </c>
      <c r="L317" s="4"/>
      <c r="N317" s="1"/>
    </row>
    <row r="318" spans="1:14" s="47" customFormat="1" ht="38.25">
      <c r="A318" s="19" t="s">
        <v>287</v>
      </c>
      <c r="B318" s="12" t="s">
        <v>34</v>
      </c>
      <c r="C318" s="12" t="s">
        <v>12</v>
      </c>
      <c r="D318" s="12" t="s">
        <v>5</v>
      </c>
      <c r="E318" s="8">
        <v>72002</v>
      </c>
      <c r="F318" s="103" t="s">
        <v>116</v>
      </c>
      <c r="G318" s="12"/>
      <c r="H318" s="10">
        <f>H319+H321</f>
        <v>1826</v>
      </c>
      <c r="I318" s="10">
        <f>I319+I321</f>
        <v>944.1</v>
      </c>
      <c r="J318" s="89">
        <f t="shared" si="80"/>
        <v>-881.9</v>
      </c>
      <c r="K318" s="90">
        <f t="shared" si="81"/>
        <v>-48.296823658269439</v>
      </c>
      <c r="L318" s="4"/>
      <c r="M318" s="47" t="s">
        <v>139</v>
      </c>
      <c r="N318" s="1"/>
    </row>
    <row r="319" spans="1:14" s="47" customFormat="1">
      <c r="A319" s="19" t="s">
        <v>57</v>
      </c>
      <c r="B319" s="12" t="s">
        <v>34</v>
      </c>
      <c r="C319" s="12" t="s">
        <v>12</v>
      </c>
      <c r="D319" s="12" t="s">
        <v>5</v>
      </c>
      <c r="E319" s="8">
        <v>72002</v>
      </c>
      <c r="F319" s="103" t="s">
        <v>116</v>
      </c>
      <c r="G319" s="12" t="s">
        <v>56</v>
      </c>
      <c r="H319" s="10">
        <f>H320</f>
        <v>32.9</v>
      </c>
      <c r="I319" s="10">
        <f>I320</f>
        <v>20.399999999999999</v>
      </c>
      <c r="J319" s="89">
        <f t="shared" si="80"/>
        <v>-12.5</v>
      </c>
      <c r="K319" s="90">
        <f t="shared" si="81"/>
        <v>-37.993920972644382</v>
      </c>
      <c r="L319" s="4"/>
      <c r="N319" s="1"/>
    </row>
    <row r="320" spans="1:14" s="47" customFormat="1" ht="25.5">
      <c r="A320" s="19" t="s">
        <v>58</v>
      </c>
      <c r="B320" s="12" t="s">
        <v>34</v>
      </c>
      <c r="C320" s="12" t="s">
        <v>12</v>
      </c>
      <c r="D320" s="12" t="s">
        <v>5</v>
      </c>
      <c r="E320" s="8">
        <v>72002</v>
      </c>
      <c r="F320" s="103">
        <v>77110</v>
      </c>
      <c r="G320" s="12" t="s">
        <v>17</v>
      </c>
      <c r="H320" s="15">
        <v>32.9</v>
      </c>
      <c r="I320" s="15">
        <v>20.399999999999999</v>
      </c>
      <c r="J320" s="89">
        <f t="shared" si="80"/>
        <v>-12.5</v>
      </c>
      <c r="K320" s="90">
        <f t="shared" si="81"/>
        <v>-37.993920972644382</v>
      </c>
      <c r="L320" s="5"/>
      <c r="M320" s="47" t="s">
        <v>140</v>
      </c>
      <c r="N320" s="3"/>
    </row>
    <row r="321" spans="1:14" s="47" customFormat="1">
      <c r="A321" s="19" t="s">
        <v>79</v>
      </c>
      <c r="B321" s="12" t="s">
        <v>34</v>
      </c>
      <c r="C321" s="12" t="s">
        <v>12</v>
      </c>
      <c r="D321" s="12" t="s">
        <v>5</v>
      </c>
      <c r="E321" s="8">
        <v>72002</v>
      </c>
      <c r="F321" s="103" t="s">
        <v>116</v>
      </c>
      <c r="G321" s="12" t="s">
        <v>63</v>
      </c>
      <c r="H321" s="10">
        <f>H322</f>
        <v>1793.1</v>
      </c>
      <c r="I321" s="10">
        <f>I322</f>
        <v>923.7</v>
      </c>
      <c r="J321" s="89">
        <f t="shared" si="80"/>
        <v>-869.39999999999986</v>
      </c>
      <c r="K321" s="90">
        <f t="shared" si="81"/>
        <v>-48.48586247281245</v>
      </c>
      <c r="L321" s="4"/>
      <c r="N321" s="1"/>
    </row>
    <row r="322" spans="1:14" s="47" customFormat="1">
      <c r="A322" s="19" t="s">
        <v>93</v>
      </c>
      <c r="B322" s="12" t="s">
        <v>34</v>
      </c>
      <c r="C322" s="12" t="s">
        <v>12</v>
      </c>
      <c r="D322" s="12" t="s">
        <v>5</v>
      </c>
      <c r="E322" s="8">
        <v>72002</v>
      </c>
      <c r="F322" s="103">
        <v>77110</v>
      </c>
      <c r="G322" s="12" t="s">
        <v>64</v>
      </c>
      <c r="H322" s="15">
        <v>1793.1</v>
      </c>
      <c r="I322" s="15">
        <v>923.7</v>
      </c>
      <c r="J322" s="89">
        <f t="shared" si="80"/>
        <v>-869.39999999999986</v>
      </c>
      <c r="K322" s="90">
        <f t="shared" si="81"/>
        <v>-48.48586247281245</v>
      </c>
      <c r="L322" s="5"/>
      <c r="M322" s="47" t="s">
        <v>140</v>
      </c>
      <c r="N322" s="3"/>
    </row>
    <row r="323" spans="1:14" s="47" customFormat="1" ht="38.25">
      <c r="A323" s="19" t="s">
        <v>312</v>
      </c>
      <c r="B323" s="12" t="s">
        <v>34</v>
      </c>
      <c r="C323" s="12" t="s">
        <v>12</v>
      </c>
      <c r="D323" s="12" t="s">
        <v>5</v>
      </c>
      <c r="E323" s="8">
        <v>75000</v>
      </c>
      <c r="F323" s="102" t="s">
        <v>100</v>
      </c>
      <c r="G323" s="12"/>
      <c r="H323" s="10">
        <f t="shared" ref="H323:I323" si="90">H324</f>
        <v>15.1</v>
      </c>
      <c r="I323" s="10">
        <f t="shared" si="90"/>
        <v>0</v>
      </c>
      <c r="J323" s="89">
        <f t="shared" si="80"/>
        <v>-15.1</v>
      </c>
      <c r="K323" s="90">
        <f t="shared" si="81"/>
        <v>-100</v>
      </c>
      <c r="L323" s="4"/>
      <c r="N323" s="3"/>
    </row>
    <row r="324" spans="1:14" s="47" customFormat="1" ht="25.5">
      <c r="A324" s="19" t="s">
        <v>259</v>
      </c>
      <c r="B324" s="12" t="s">
        <v>34</v>
      </c>
      <c r="C324" s="12" t="s">
        <v>12</v>
      </c>
      <c r="D324" s="12" t="s">
        <v>5</v>
      </c>
      <c r="E324" s="8">
        <v>75002</v>
      </c>
      <c r="F324" s="102" t="s">
        <v>100</v>
      </c>
      <c r="G324" s="12"/>
      <c r="H324" s="10">
        <f t="shared" ref="H324:I326" si="91">H325</f>
        <v>15.1</v>
      </c>
      <c r="I324" s="10">
        <f t="shared" si="91"/>
        <v>0</v>
      </c>
      <c r="J324" s="89">
        <f t="shared" si="80"/>
        <v>-15.1</v>
      </c>
      <c r="K324" s="90">
        <f t="shared" si="81"/>
        <v>-100</v>
      </c>
      <c r="L324" s="4"/>
      <c r="N324" s="3"/>
    </row>
    <row r="325" spans="1:14" s="47" customFormat="1">
      <c r="A325" s="19" t="s">
        <v>201</v>
      </c>
      <c r="B325" s="12" t="s">
        <v>34</v>
      </c>
      <c r="C325" s="12" t="s">
        <v>12</v>
      </c>
      <c r="D325" s="12" t="s">
        <v>5</v>
      </c>
      <c r="E325" s="8">
        <v>75002</v>
      </c>
      <c r="F325" s="103" t="s">
        <v>149</v>
      </c>
      <c r="G325" s="12"/>
      <c r="H325" s="10">
        <f t="shared" si="91"/>
        <v>15.1</v>
      </c>
      <c r="I325" s="10">
        <f t="shared" si="91"/>
        <v>0</v>
      </c>
      <c r="J325" s="89">
        <f t="shared" si="80"/>
        <v>-15.1</v>
      </c>
      <c r="K325" s="90">
        <f t="shared" si="81"/>
        <v>-100</v>
      </c>
      <c r="L325" s="4"/>
      <c r="N325" s="3"/>
    </row>
    <row r="326" spans="1:14" s="47" customFormat="1">
      <c r="A326" s="19" t="s">
        <v>79</v>
      </c>
      <c r="B326" s="12" t="s">
        <v>34</v>
      </c>
      <c r="C326" s="12" t="s">
        <v>12</v>
      </c>
      <c r="D326" s="12" t="s">
        <v>5</v>
      </c>
      <c r="E326" s="8">
        <v>75002</v>
      </c>
      <c r="F326" s="103" t="s">
        <v>149</v>
      </c>
      <c r="G326" s="12" t="s">
        <v>63</v>
      </c>
      <c r="H326" s="10">
        <f t="shared" si="91"/>
        <v>15.1</v>
      </c>
      <c r="I326" s="10">
        <f t="shared" si="91"/>
        <v>0</v>
      </c>
      <c r="J326" s="89">
        <f t="shared" si="80"/>
        <v>-15.1</v>
      </c>
      <c r="K326" s="90">
        <f t="shared" si="81"/>
        <v>-100</v>
      </c>
      <c r="L326" s="4"/>
      <c r="N326" s="3"/>
    </row>
    <row r="327" spans="1:14" s="47" customFormat="1" ht="25.5">
      <c r="A327" s="19" t="s">
        <v>150</v>
      </c>
      <c r="B327" s="12" t="s">
        <v>34</v>
      </c>
      <c r="C327" s="12" t="s">
        <v>12</v>
      </c>
      <c r="D327" s="12" t="s">
        <v>5</v>
      </c>
      <c r="E327" s="8">
        <v>75002</v>
      </c>
      <c r="F327" s="103" t="s">
        <v>149</v>
      </c>
      <c r="G327" s="12" t="s">
        <v>151</v>
      </c>
      <c r="H327" s="15">
        <v>15.1</v>
      </c>
      <c r="I327" s="15">
        <v>0</v>
      </c>
      <c r="J327" s="89">
        <f t="shared" si="80"/>
        <v>-15.1</v>
      </c>
      <c r="K327" s="90">
        <f t="shared" si="81"/>
        <v>-100</v>
      </c>
      <c r="L327" s="5"/>
      <c r="N327" s="3"/>
    </row>
    <row r="328" spans="1:14" s="47" customFormat="1">
      <c r="A328" s="63" t="s">
        <v>38</v>
      </c>
      <c r="B328" s="12" t="s">
        <v>34</v>
      </c>
      <c r="C328" s="12" t="s">
        <v>45</v>
      </c>
      <c r="D328" s="12"/>
      <c r="E328" s="12"/>
      <c r="F328" s="101"/>
      <c r="G328" s="12"/>
      <c r="H328" s="17">
        <f t="shared" ref="H328:H333" si="92">H329</f>
        <v>630.5</v>
      </c>
      <c r="I328" s="17">
        <f t="shared" ref="I328" si="93">I329</f>
        <v>113.1</v>
      </c>
      <c r="J328" s="89">
        <f t="shared" si="80"/>
        <v>-517.4</v>
      </c>
      <c r="K328" s="90">
        <f t="shared" si="81"/>
        <v>-82.061855670103085</v>
      </c>
      <c r="L328" s="5"/>
      <c r="N328" s="3"/>
    </row>
    <row r="329" spans="1:14" s="47" customFormat="1">
      <c r="A329" s="63" t="s">
        <v>332</v>
      </c>
      <c r="B329" s="12" t="s">
        <v>34</v>
      </c>
      <c r="C329" s="12" t="s">
        <v>45</v>
      </c>
      <c r="D329" s="12" t="s">
        <v>4</v>
      </c>
      <c r="E329" s="12"/>
      <c r="F329" s="101"/>
      <c r="G329" s="12"/>
      <c r="H329" s="17">
        <f t="shared" si="92"/>
        <v>630.5</v>
      </c>
      <c r="I329" s="17">
        <f t="shared" ref="I329" si="94">I330</f>
        <v>113.1</v>
      </c>
      <c r="J329" s="89">
        <f t="shared" si="80"/>
        <v>-517.4</v>
      </c>
      <c r="K329" s="90">
        <f t="shared" si="81"/>
        <v>-82.061855670103085</v>
      </c>
      <c r="L329" s="5"/>
      <c r="N329" s="3"/>
    </row>
    <row r="330" spans="1:14" s="47" customFormat="1" ht="25.5">
      <c r="A330" s="63" t="s">
        <v>333</v>
      </c>
      <c r="B330" s="12" t="s">
        <v>34</v>
      </c>
      <c r="C330" s="12" t="s">
        <v>45</v>
      </c>
      <c r="D330" s="12" t="s">
        <v>4</v>
      </c>
      <c r="E330" s="8">
        <v>79000</v>
      </c>
      <c r="F330" s="50" t="s">
        <v>100</v>
      </c>
      <c r="G330" s="12"/>
      <c r="H330" s="17">
        <f t="shared" si="92"/>
        <v>630.5</v>
      </c>
      <c r="I330" s="17">
        <f t="shared" ref="I330" si="95">I331</f>
        <v>113.1</v>
      </c>
      <c r="J330" s="89">
        <f t="shared" si="80"/>
        <v>-517.4</v>
      </c>
      <c r="K330" s="90">
        <f t="shared" si="81"/>
        <v>-82.061855670103085</v>
      </c>
      <c r="L330" s="5"/>
      <c r="N330" s="3"/>
    </row>
    <row r="331" spans="1:14" s="47" customFormat="1" ht="25.5">
      <c r="A331" s="63" t="s">
        <v>334</v>
      </c>
      <c r="B331" s="12" t="s">
        <v>34</v>
      </c>
      <c r="C331" s="12" t="s">
        <v>45</v>
      </c>
      <c r="D331" s="12" t="s">
        <v>4</v>
      </c>
      <c r="E331" s="8">
        <v>79012</v>
      </c>
      <c r="F331" s="50" t="s">
        <v>100</v>
      </c>
      <c r="G331" s="12"/>
      <c r="H331" s="17">
        <f t="shared" si="92"/>
        <v>630.5</v>
      </c>
      <c r="I331" s="17">
        <f t="shared" ref="I331" si="96">I332</f>
        <v>113.1</v>
      </c>
      <c r="J331" s="89">
        <f t="shared" si="80"/>
        <v>-517.4</v>
      </c>
      <c r="K331" s="90">
        <f t="shared" si="81"/>
        <v>-82.061855670103085</v>
      </c>
      <c r="L331" s="5"/>
      <c r="N331" s="3"/>
    </row>
    <row r="332" spans="1:14" s="47" customFormat="1">
      <c r="A332" s="64" t="s">
        <v>335</v>
      </c>
      <c r="B332" s="12" t="s">
        <v>34</v>
      </c>
      <c r="C332" s="12" t="s">
        <v>45</v>
      </c>
      <c r="D332" s="12" t="s">
        <v>4</v>
      </c>
      <c r="E332" s="8">
        <v>79012</v>
      </c>
      <c r="F332" s="104">
        <v>99230</v>
      </c>
      <c r="G332" s="12"/>
      <c r="H332" s="17">
        <f t="shared" si="92"/>
        <v>630.5</v>
      </c>
      <c r="I332" s="17">
        <f t="shared" ref="I332" si="97">I333</f>
        <v>113.1</v>
      </c>
      <c r="J332" s="89">
        <f t="shared" si="80"/>
        <v>-517.4</v>
      </c>
      <c r="K332" s="90">
        <f t="shared" si="81"/>
        <v>-82.061855670103085</v>
      </c>
      <c r="L332" s="5"/>
      <c r="N332" s="3"/>
    </row>
    <row r="333" spans="1:14" s="47" customFormat="1" ht="25.5">
      <c r="A333" s="63" t="s">
        <v>336</v>
      </c>
      <c r="B333" s="12" t="s">
        <v>34</v>
      </c>
      <c r="C333" s="12" t="s">
        <v>45</v>
      </c>
      <c r="D333" s="12" t="s">
        <v>4</v>
      </c>
      <c r="E333" s="8">
        <v>79012</v>
      </c>
      <c r="F333" s="104">
        <v>99230</v>
      </c>
      <c r="G333" s="12" t="s">
        <v>337</v>
      </c>
      <c r="H333" s="17">
        <f t="shared" si="92"/>
        <v>630.5</v>
      </c>
      <c r="I333" s="17">
        <f t="shared" ref="I333" si="98">I334</f>
        <v>113.1</v>
      </c>
      <c r="J333" s="89">
        <f t="shared" si="80"/>
        <v>-517.4</v>
      </c>
      <c r="K333" s="90">
        <f t="shared" si="81"/>
        <v>-82.061855670103085</v>
      </c>
      <c r="L333" s="5"/>
      <c r="N333" s="3"/>
    </row>
    <row r="334" spans="1:14" s="47" customFormat="1">
      <c r="A334" s="63" t="s">
        <v>338</v>
      </c>
      <c r="B334" s="12" t="s">
        <v>34</v>
      </c>
      <c r="C334" s="12" t="s">
        <v>45</v>
      </c>
      <c r="D334" s="12" t="s">
        <v>4</v>
      </c>
      <c r="E334" s="8">
        <v>79012</v>
      </c>
      <c r="F334" s="104">
        <v>99230</v>
      </c>
      <c r="G334" s="12" t="s">
        <v>339</v>
      </c>
      <c r="H334" s="15">
        <f>730.5-100</f>
        <v>630.5</v>
      </c>
      <c r="I334" s="15">
        <v>113.1</v>
      </c>
      <c r="J334" s="89">
        <f t="shared" si="80"/>
        <v>-517.4</v>
      </c>
      <c r="K334" s="90">
        <f t="shared" si="81"/>
        <v>-82.061855670103085</v>
      </c>
      <c r="L334" s="68"/>
      <c r="N334" s="3"/>
    </row>
    <row r="335" spans="1:14" s="47" customFormat="1">
      <c r="A335" s="63" t="s">
        <v>47</v>
      </c>
      <c r="B335" s="12" t="s">
        <v>34</v>
      </c>
      <c r="C335" s="12" t="s">
        <v>36</v>
      </c>
      <c r="D335" s="12"/>
      <c r="E335" s="12"/>
      <c r="F335" s="101"/>
      <c r="G335" s="12"/>
      <c r="H335" s="10">
        <f t="shared" ref="H335:I336" si="99">H336</f>
        <v>1497.6999999999998</v>
      </c>
      <c r="I335" s="10">
        <f t="shared" si="99"/>
        <v>915.59999999999991</v>
      </c>
      <c r="J335" s="89">
        <f t="shared" si="80"/>
        <v>-582.09999999999991</v>
      </c>
      <c r="K335" s="90">
        <f t="shared" si="81"/>
        <v>-38.866261601121721</v>
      </c>
      <c r="L335" s="4"/>
      <c r="N335" s="1"/>
    </row>
    <row r="336" spans="1:14" s="47" customFormat="1">
      <c r="A336" s="63" t="s">
        <v>39</v>
      </c>
      <c r="B336" s="12" t="s">
        <v>34</v>
      </c>
      <c r="C336" s="12" t="s">
        <v>36</v>
      </c>
      <c r="D336" s="12" t="s">
        <v>6</v>
      </c>
      <c r="E336" s="12"/>
      <c r="F336" s="101"/>
      <c r="G336" s="12"/>
      <c r="H336" s="10">
        <f t="shared" si="99"/>
        <v>1497.6999999999998</v>
      </c>
      <c r="I336" s="10">
        <f t="shared" si="99"/>
        <v>915.59999999999991</v>
      </c>
      <c r="J336" s="89">
        <f t="shared" si="80"/>
        <v>-582.09999999999991</v>
      </c>
      <c r="K336" s="90">
        <f t="shared" si="81"/>
        <v>-38.866261601121721</v>
      </c>
      <c r="L336" s="4"/>
      <c r="N336" s="1"/>
    </row>
    <row r="337" spans="1:14" s="47" customFormat="1" ht="25.5">
      <c r="A337" s="63" t="s">
        <v>317</v>
      </c>
      <c r="B337" s="12" t="s">
        <v>34</v>
      </c>
      <c r="C337" s="12" t="s">
        <v>36</v>
      </c>
      <c r="D337" s="12" t="s">
        <v>6</v>
      </c>
      <c r="E337" s="8">
        <v>78000</v>
      </c>
      <c r="F337" s="102" t="s">
        <v>100</v>
      </c>
      <c r="G337" s="12"/>
      <c r="H337" s="10">
        <f>H338+H349</f>
        <v>1497.6999999999998</v>
      </c>
      <c r="I337" s="10">
        <f>I338+I349</f>
        <v>915.59999999999991</v>
      </c>
      <c r="J337" s="89">
        <f t="shared" si="80"/>
        <v>-582.09999999999991</v>
      </c>
      <c r="K337" s="90">
        <f t="shared" si="81"/>
        <v>-38.866261601121721</v>
      </c>
      <c r="L337" s="4"/>
      <c r="N337" s="1"/>
    </row>
    <row r="338" spans="1:14" s="47" customFormat="1" ht="25.5">
      <c r="A338" s="64" t="s">
        <v>163</v>
      </c>
      <c r="B338" s="12" t="s">
        <v>34</v>
      </c>
      <c r="C338" s="12" t="s">
        <v>36</v>
      </c>
      <c r="D338" s="12" t="s">
        <v>6</v>
      </c>
      <c r="E338" s="8">
        <v>78002</v>
      </c>
      <c r="F338" s="102" t="s">
        <v>100</v>
      </c>
      <c r="G338" s="12"/>
      <c r="H338" s="10">
        <f>H339+H346</f>
        <v>1441.6</v>
      </c>
      <c r="I338" s="10">
        <f>I339+I346</f>
        <v>885.09999999999991</v>
      </c>
      <c r="J338" s="89">
        <f t="shared" si="80"/>
        <v>-556.5</v>
      </c>
      <c r="K338" s="90">
        <f t="shared" si="81"/>
        <v>-38.602941176470594</v>
      </c>
      <c r="L338" s="4"/>
      <c r="N338" s="1"/>
    </row>
    <row r="339" spans="1:14" s="47" customFormat="1">
      <c r="A339" s="64" t="s">
        <v>162</v>
      </c>
      <c r="B339" s="12" t="s">
        <v>34</v>
      </c>
      <c r="C339" s="12" t="s">
        <v>36</v>
      </c>
      <c r="D339" s="12" t="s">
        <v>6</v>
      </c>
      <c r="E339" s="8">
        <v>78002</v>
      </c>
      <c r="F339" s="50" t="s">
        <v>108</v>
      </c>
      <c r="G339" s="12"/>
      <c r="H339" s="10">
        <f>H340+H342+H344</f>
        <v>1160.8999999999999</v>
      </c>
      <c r="I339" s="10">
        <f>I340+I342+I344</f>
        <v>845.3</v>
      </c>
      <c r="J339" s="89">
        <f t="shared" si="80"/>
        <v>-315.59999999999991</v>
      </c>
      <c r="K339" s="90">
        <f t="shared" si="81"/>
        <v>-27.185804117495039</v>
      </c>
      <c r="L339" s="4"/>
      <c r="N339" s="1"/>
    </row>
    <row r="340" spans="1:14" s="47" customFormat="1" ht="38.25">
      <c r="A340" s="63" t="s">
        <v>53</v>
      </c>
      <c r="B340" s="12" t="s">
        <v>34</v>
      </c>
      <c r="C340" s="12" t="s">
        <v>36</v>
      </c>
      <c r="D340" s="12" t="s">
        <v>6</v>
      </c>
      <c r="E340" s="8">
        <v>78002</v>
      </c>
      <c r="F340" s="50" t="s">
        <v>108</v>
      </c>
      <c r="G340" s="12" t="s">
        <v>52</v>
      </c>
      <c r="H340" s="10">
        <f>H341</f>
        <v>994.59999999999991</v>
      </c>
      <c r="I340" s="10">
        <f>I341</f>
        <v>680</v>
      </c>
      <c r="J340" s="89">
        <f t="shared" si="80"/>
        <v>-314.59999999999991</v>
      </c>
      <c r="K340" s="90">
        <f t="shared" si="81"/>
        <v>-31.630806354313293</v>
      </c>
      <c r="L340" s="4"/>
      <c r="N340" s="1"/>
    </row>
    <row r="341" spans="1:14" s="47" customFormat="1">
      <c r="A341" s="69" t="s">
        <v>69</v>
      </c>
      <c r="B341" s="12" t="s">
        <v>34</v>
      </c>
      <c r="C341" s="12" t="s">
        <v>36</v>
      </c>
      <c r="D341" s="12" t="s">
        <v>6</v>
      </c>
      <c r="E341" s="8">
        <v>78002</v>
      </c>
      <c r="F341" s="50" t="s">
        <v>108</v>
      </c>
      <c r="G341" s="12" t="s">
        <v>68</v>
      </c>
      <c r="H341" s="15">
        <f>763.9+230.7</f>
        <v>994.59999999999991</v>
      </c>
      <c r="I341" s="15">
        <v>680</v>
      </c>
      <c r="J341" s="89">
        <f t="shared" si="80"/>
        <v>-314.59999999999991</v>
      </c>
      <c r="K341" s="90">
        <f t="shared" si="81"/>
        <v>-31.630806354313293</v>
      </c>
      <c r="L341" s="5"/>
      <c r="N341" s="3"/>
    </row>
    <row r="342" spans="1:14" s="47" customFormat="1">
      <c r="A342" s="63" t="s">
        <v>57</v>
      </c>
      <c r="B342" s="12" t="s">
        <v>34</v>
      </c>
      <c r="C342" s="12" t="s">
        <v>36</v>
      </c>
      <c r="D342" s="12" t="s">
        <v>6</v>
      </c>
      <c r="E342" s="8">
        <v>78002</v>
      </c>
      <c r="F342" s="50" t="s">
        <v>108</v>
      </c>
      <c r="G342" s="12" t="s">
        <v>56</v>
      </c>
      <c r="H342" s="10">
        <f>H343</f>
        <v>165.3</v>
      </c>
      <c r="I342" s="10">
        <f>I343</f>
        <v>165.3</v>
      </c>
      <c r="J342" s="89">
        <f t="shared" si="80"/>
        <v>0</v>
      </c>
      <c r="K342" s="90">
        <f t="shared" si="81"/>
        <v>0</v>
      </c>
      <c r="L342" s="4"/>
      <c r="N342" s="3"/>
    </row>
    <row r="343" spans="1:14" s="65" customFormat="1" ht="25.5">
      <c r="A343" s="63" t="s">
        <v>58</v>
      </c>
      <c r="B343" s="12" t="s">
        <v>34</v>
      </c>
      <c r="C343" s="12" t="s">
        <v>36</v>
      </c>
      <c r="D343" s="12" t="s">
        <v>6</v>
      </c>
      <c r="E343" s="8">
        <v>78002</v>
      </c>
      <c r="F343" s="50" t="s">
        <v>108</v>
      </c>
      <c r="G343" s="12" t="s">
        <v>17</v>
      </c>
      <c r="H343" s="15">
        <f>346.8+0.2-50-131.7</f>
        <v>165.3</v>
      </c>
      <c r="I343" s="15">
        <v>165.3</v>
      </c>
      <c r="J343" s="89">
        <f t="shared" si="80"/>
        <v>0</v>
      </c>
      <c r="K343" s="90">
        <f t="shared" si="81"/>
        <v>0</v>
      </c>
      <c r="L343" s="67"/>
      <c r="N343" s="66"/>
    </row>
    <row r="344" spans="1:14" s="47" customFormat="1">
      <c r="A344" s="63" t="s">
        <v>61</v>
      </c>
      <c r="B344" s="12" t="s">
        <v>34</v>
      </c>
      <c r="C344" s="12" t="s">
        <v>36</v>
      </c>
      <c r="D344" s="12" t="s">
        <v>6</v>
      </c>
      <c r="E344" s="8">
        <v>78002</v>
      </c>
      <c r="F344" s="50" t="s">
        <v>108</v>
      </c>
      <c r="G344" s="12" t="s">
        <v>59</v>
      </c>
      <c r="H344" s="10">
        <f>H345</f>
        <v>1</v>
      </c>
      <c r="I344" s="10">
        <f>I345</f>
        <v>0</v>
      </c>
      <c r="J344" s="89">
        <f t="shared" si="80"/>
        <v>-1</v>
      </c>
      <c r="K344" s="90">
        <f t="shared" si="81"/>
        <v>-100</v>
      </c>
      <c r="L344" s="4"/>
      <c r="N344" s="3"/>
    </row>
    <row r="345" spans="1:14" s="47" customFormat="1">
      <c r="A345" s="19" t="s">
        <v>62</v>
      </c>
      <c r="B345" s="12" t="s">
        <v>34</v>
      </c>
      <c r="C345" s="12" t="s">
        <v>36</v>
      </c>
      <c r="D345" s="12" t="s">
        <v>6</v>
      </c>
      <c r="E345" s="8">
        <v>78002</v>
      </c>
      <c r="F345" s="50" t="s">
        <v>108</v>
      </c>
      <c r="G345" s="12" t="s">
        <v>60</v>
      </c>
      <c r="H345" s="14">
        <v>1</v>
      </c>
      <c r="I345" s="14">
        <v>0</v>
      </c>
      <c r="J345" s="89">
        <f t="shared" si="80"/>
        <v>-1</v>
      </c>
      <c r="K345" s="90">
        <f t="shared" si="81"/>
        <v>-100</v>
      </c>
      <c r="L345" s="5"/>
      <c r="N345" s="3"/>
    </row>
    <row r="346" spans="1:14" s="47" customFormat="1" ht="25.5">
      <c r="A346" s="63" t="s">
        <v>356</v>
      </c>
      <c r="B346" s="12" t="s">
        <v>34</v>
      </c>
      <c r="C346" s="12" t="s">
        <v>36</v>
      </c>
      <c r="D346" s="12" t="s">
        <v>6</v>
      </c>
      <c r="E346" s="8">
        <v>78002</v>
      </c>
      <c r="F346" s="50" t="s">
        <v>357</v>
      </c>
      <c r="G346" s="12"/>
      <c r="H346" s="21">
        <f>H347</f>
        <v>280.7</v>
      </c>
      <c r="I346" s="21">
        <f>I347</f>
        <v>39.799999999999997</v>
      </c>
      <c r="J346" s="89">
        <f t="shared" ref="J346:J348" si="100">I346-H346</f>
        <v>-240.89999999999998</v>
      </c>
      <c r="K346" s="90">
        <f t="shared" ref="K346:K348" si="101">I346/H346*100-100</f>
        <v>-85.821161382258637</v>
      </c>
      <c r="L346" s="5"/>
      <c r="N346" s="3"/>
    </row>
    <row r="347" spans="1:14" s="47" customFormat="1">
      <c r="A347" s="63" t="s">
        <v>57</v>
      </c>
      <c r="B347" s="12" t="s">
        <v>34</v>
      </c>
      <c r="C347" s="12" t="s">
        <v>36</v>
      </c>
      <c r="D347" s="12" t="s">
        <v>6</v>
      </c>
      <c r="E347" s="8">
        <v>78002</v>
      </c>
      <c r="F347" s="50" t="s">
        <v>357</v>
      </c>
      <c r="G347" s="12" t="s">
        <v>56</v>
      </c>
      <c r="H347" s="21">
        <f>H348</f>
        <v>280.7</v>
      </c>
      <c r="I347" s="21">
        <f>I348</f>
        <v>39.799999999999997</v>
      </c>
      <c r="J347" s="89">
        <f t="shared" si="100"/>
        <v>-240.89999999999998</v>
      </c>
      <c r="K347" s="90">
        <f t="shared" si="101"/>
        <v>-85.821161382258637</v>
      </c>
      <c r="L347" s="5"/>
      <c r="N347" s="3"/>
    </row>
    <row r="348" spans="1:14" s="47" customFormat="1" ht="25.5">
      <c r="A348" s="19" t="s">
        <v>58</v>
      </c>
      <c r="B348" s="12" t="s">
        <v>34</v>
      </c>
      <c r="C348" s="12" t="s">
        <v>36</v>
      </c>
      <c r="D348" s="12" t="s">
        <v>6</v>
      </c>
      <c r="E348" s="8">
        <v>78002</v>
      </c>
      <c r="F348" s="50" t="s">
        <v>357</v>
      </c>
      <c r="G348" s="12" t="s">
        <v>17</v>
      </c>
      <c r="H348" s="14">
        <v>280.7</v>
      </c>
      <c r="I348" s="14">
        <v>39.799999999999997</v>
      </c>
      <c r="J348" s="89">
        <f t="shared" si="100"/>
        <v>-240.89999999999998</v>
      </c>
      <c r="K348" s="90">
        <f t="shared" si="101"/>
        <v>-85.821161382258637</v>
      </c>
      <c r="L348" s="5"/>
      <c r="N348" s="3"/>
    </row>
    <row r="349" spans="1:14" s="47" customFormat="1" ht="25.5">
      <c r="A349" s="19" t="s">
        <v>194</v>
      </c>
      <c r="B349" s="12" t="s">
        <v>34</v>
      </c>
      <c r="C349" s="12" t="s">
        <v>36</v>
      </c>
      <c r="D349" s="12" t="s">
        <v>6</v>
      </c>
      <c r="E349" s="8">
        <v>78009</v>
      </c>
      <c r="F349" s="102" t="s">
        <v>100</v>
      </c>
      <c r="G349" s="12"/>
      <c r="H349" s="22">
        <f>H350+H353</f>
        <v>56.1</v>
      </c>
      <c r="I349" s="22">
        <f t="shared" ref="I349" si="102">I350+I353</f>
        <v>30.5</v>
      </c>
      <c r="J349" s="89">
        <f t="shared" si="80"/>
        <v>-25.6</v>
      </c>
      <c r="K349" s="90">
        <f t="shared" si="81"/>
        <v>-45.632798573975045</v>
      </c>
      <c r="L349" s="5"/>
      <c r="N349" s="3"/>
    </row>
    <row r="350" spans="1:14" s="47" customFormat="1" ht="25.5">
      <c r="A350" s="19" t="s">
        <v>192</v>
      </c>
      <c r="B350" s="12" t="s">
        <v>34</v>
      </c>
      <c r="C350" s="12" t="s">
        <v>36</v>
      </c>
      <c r="D350" s="12" t="s">
        <v>6</v>
      </c>
      <c r="E350" s="8">
        <v>78009</v>
      </c>
      <c r="F350" s="50" t="s">
        <v>271</v>
      </c>
      <c r="G350" s="12"/>
      <c r="H350" s="22">
        <f>H351</f>
        <v>55.5</v>
      </c>
      <c r="I350" s="22">
        <f t="shared" ref="I350:I351" si="103">I351</f>
        <v>30.1</v>
      </c>
      <c r="J350" s="89">
        <f t="shared" si="80"/>
        <v>-25.4</v>
      </c>
      <c r="K350" s="90">
        <f t="shared" si="81"/>
        <v>-45.765765765765764</v>
      </c>
      <c r="L350" s="5"/>
      <c r="N350" s="3"/>
    </row>
    <row r="351" spans="1:14" s="47" customFormat="1" ht="38.25">
      <c r="A351" s="19" t="s">
        <v>53</v>
      </c>
      <c r="B351" s="12" t="s">
        <v>34</v>
      </c>
      <c r="C351" s="12" t="s">
        <v>36</v>
      </c>
      <c r="D351" s="12" t="s">
        <v>6</v>
      </c>
      <c r="E351" s="8">
        <v>78009</v>
      </c>
      <c r="F351" s="50" t="s">
        <v>271</v>
      </c>
      <c r="G351" s="12" t="s">
        <v>52</v>
      </c>
      <c r="H351" s="22">
        <f>H352</f>
        <v>55.5</v>
      </c>
      <c r="I351" s="22">
        <f t="shared" si="103"/>
        <v>30.1</v>
      </c>
      <c r="J351" s="89">
        <f t="shared" si="80"/>
        <v>-25.4</v>
      </c>
      <c r="K351" s="90">
        <f t="shared" si="81"/>
        <v>-45.765765765765764</v>
      </c>
      <c r="L351" s="5"/>
      <c r="N351" s="3"/>
    </row>
    <row r="352" spans="1:14" s="47" customFormat="1">
      <c r="A352" s="19" t="s">
        <v>69</v>
      </c>
      <c r="B352" s="12" t="s">
        <v>34</v>
      </c>
      <c r="C352" s="12" t="s">
        <v>36</v>
      </c>
      <c r="D352" s="12" t="s">
        <v>6</v>
      </c>
      <c r="E352" s="8">
        <v>78009</v>
      </c>
      <c r="F352" s="50" t="s">
        <v>271</v>
      </c>
      <c r="G352" s="12" t="s">
        <v>68</v>
      </c>
      <c r="H352" s="15">
        <f>42.6+12.9</f>
        <v>55.5</v>
      </c>
      <c r="I352" s="15">
        <v>30.1</v>
      </c>
      <c r="J352" s="89">
        <f t="shared" si="80"/>
        <v>-25.4</v>
      </c>
      <c r="K352" s="90">
        <f t="shared" si="81"/>
        <v>-45.765765765765764</v>
      </c>
      <c r="L352" s="5"/>
      <c r="N352" s="3"/>
    </row>
    <row r="353" spans="1:14" s="47" customFormat="1" ht="25.5">
      <c r="A353" s="19" t="s">
        <v>192</v>
      </c>
      <c r="B353" s="12" t="s">
        <v>34</v>
      </c>
      <c r="C353" s="12" t="s">
        <v>36</v>
      </c>
      <c r="D353" s="12" t="s">
        <v>6</v>
      </c>
      <c r="E353" s="8">
        <v>78009</v>
      </c>
      <c r="F353" s="50" t="s">
        <v>193</v>
      </c>
      <c r="G353" s="12"/>
      <c r="H353" s="22">
        <f>H354</f>
        <v>0.6</v>
      </c>
      <c r="I353" s="22">
        <f t="shared" ref="I353" si="104">I354</f>
        <v>0.4</v>
      </c>
      <c r="J353" s="89">
        <f t="shared" si="80"/>
        <v>-0.19999999999999996</v>
      </c>
      <c r="K353" s="90">
        <f t="shared" si="81"/>
        <v>-33.333333333333329</v>
      </c>
      <c r="L353" s="5"/>
      <c r="N353" s="3"/>
    </row>
    <row r="354" spans="1:14" s="47" customFormat="1" ht="38.25">
      <c r="A354" s="19" t="s">
        <v>53</v>
      </c>
      <c r="B354" s="12" t="s">
        <v>34</v>
      </c>
      <c r="C354" s="12" t="s">
        <v>36</v>
      </c>
      <c r="D354" s="12" t="s">
        <v>6</v>
      </c>
      <c r="E354" s="8">
        <v>78009</v>
      </c>
      <c r="F354" s="50" t="s">
        <v>193</v>
      </c>
      <c r="G354" s="12" t="s">
        <v>52</v>
      </c>
      <c r="H354" s="22">
        <f>H355</f>
        <v>0.6</v>
      </c>
      <c r="I354" s="22">
        <f t="shared" ref="I354" si="105">I355</f>
        <v>0.4</v>
      </c>
      <c r="J354" s="89">
        <f t="shared" si="80"/>
        <v>-0.19999999999999996</v>
      </c>
      <c r="K354" s="90">
        <f t="shared" si="81"/>
        <v>-33.333333333333329</v>
      </c>
      <c r="L354" s="5"/>
      <c r="N354" s="3"/>
    </row>
    <row r="355" spans="1:14" s="47" customFormat="1">
      <c r="A355" s="19" t="s">
        <v>69</v>
      </c>
      <c r="B355" s="12" t="s">
        <v>34</v>
      </c>
      <c r="C355" s="12" t="s">
        <v>36</v>
      </c>
      <c r="D355" s="12" t="s">
        <v>6</v>
      </c>
      <c r="E355" s="8">
        <v>78009</v>
      </c>
      <c r="F355" s="50" t="s">
        <v>193</v>
      </c>
      <c r="G355" s="12" t="s">
        <v>68</v>
      </c>
      <c r="H355" s="15">
        <v>0.6</v>
      </c>
      <c r="I355" s="15">
        <v>0.4</v>
      </c>
      <c r="J355" s="89">
        <f t="shared" si="80"/>
        <v>-0.19999999999999996</v>
      </c>
      <c r="K355" s="90">
        <f t="shared" si="81"/>
        <v>-33.333333333333329</v>
      </c>
      <c r="L355" s="5"/>
      <c r="N355" s="3"/>
    </row>
    <row r="356" spans="1:14" s="47" customFormat="1" ht="25.5">
      <c r="A356" s="28" t="s">
        <v>251</v>
      </c>
      <c r="B356" s="13" t="s">
        <v>17</v>
      </c>
      <c r="C356" s="12"/>
      <c r="D356" s="12"/>
      <c r="E356" s="12"/>
      <c r="F356" s="101"/>
      <c r="G356" s="12"/>
      <c r="H356" s="2">
        <f>H357+H391</f>
        <v>6928.1</v>
      </c>
      <c r="I356" s="2">
        <f>I357+I391</f>
        <v>4415.5</v>
      </c>
      <c r="J356" s="89">
        <f t="shared" si="80"/>
        <v>-2512.6000000000004</v>
      </c>
      <c r="K356" s="90">
        <f t="shared" si="81"/>
        <v>-36.266797534677622</v>
      </c>
      <c r="L356" s="44"/>
      <c r="N356" s="46"/>
    </row>
    <row r="357" spans="1:14" s="47" customFormat="1">
      <c r="A357" s="19" t="s">
        <v>13</v>
      </c>
      <c r="B357" s="12" t="s">
        <v>17</v>
      </c>
      <c r="C357" s="12" t="s">
        <v>1</v>
      </c>
      <c r="D357" s="12"/>
      <c r="E357" s="12"/>
      <c r="F357" s="101"/>
      <c r="G357" s="12"/>
      <c r="H357" s="10">
        <f>H358+H368+H374</f>
        <v>6921.1</v>
      </c>
      <c r="I357" s="10">
        <f>I358+I368+I374</f>
        <v>4415.5</v>
      </c>
      <c r="J357" s="89">
        <f t="shared" si="80"/>
        <v>-2505.6000000000004</v>
      </c>
      <c r="K357" s="90">
        <f t="shared" si="81"/>
        <v>-36.202337778676807</v>
      </c>
      <c r="L357" s="4"/>
      <c r="N357" s="1"/>
    </row>
    <row r="358" spans="1:14" s="47" customFormat="1" ht="25.5">
      <c r="A358" s="19" t="s">
        <v>75</v>
      </c>
      <c r="B358" s="12" t="s">
        <v>17</v>
      </c>
      <c r="C358" s="12" t="s">
        <v>1</v>
      </c>
      <c r="D358" s="12" t="s">
        <v>2</v>
      </c>
      <c r="E358" s="12"/>
      <c r="F358" s="101"/>
      <c r="G358" s="12"/>
      <c r="H358" s="10">
        <f t="shared" ref="H358:I360" si="106">H359</f>
        <v>1924.3</v>
      </c>
      <c r="I358" s="10">
        <f t="shared" si="106"/>
        <v>1188.5</v>
      </c>
      <c r="J358" s="89">
        <f t="shared" si="80"/>
        <v>-735.8</v>
      </c>
      <c r="K358" s="90">
        <f t="shared" si="81"/>
        <v>-38.237281089227245</v>
      </c>
      <c r="L358" s="4"/>
      <c r="N358" s="1"/>
    </row>
    <row r="359" spans="1:14" s="47" customFormat="1" ht="25.5">
      <c r="A359" s="19" t="s">
        <v>306</v>
      </c>
      <c r="B359" s="12" t="s">
        <v>17</v>
      </c>
      <c r="C359" s="12" t="s">
        <v>1</v>
      </c>
      <c r="D359" s="12" t="s">
        <v>2</v>
      </c>
      <c r="E359" s="8">
        <v>71000</v>
      </c>
      <c r="F359" s="50" t="s">
        <v>100</v>
      </c>
      <c r="G359" s="12"/>
      <c r="H359" s="10">
        <f t="shared" si="106"/>
        <v>1924.3</v>
      </c>
      <c r="I359" s="10">
        <f t="shared" si="106"/>
        <v>1188.5</v>
      </c>
      <c r="J359" s="89">
        <f t="shared" si="80"/>
        <v>-735.8</v>
      </c>
      <c r="K359" s="90">
        <f t="shared" si="81"/>
        <v>-38.237281089227245</v>
      </c>
      <c r="L359" s="4"/>
      <c r="N359" s="1"/>
    </row>
    <row r="360" spans="1:14" s="47" customFormat="1" ht="25.5">
      <c r="A360" s="19" t="s">
        <v>112</v>
      </c>
      <c r="B360" s="12" t="s">
        <v>17</v>
      </c>
      <c r="C360" s="12" t="s">
        <v>1</v>
      </c>
      <c r="D360" s="12" t="s">
        <v>2</v>
      </c>
      <c r="E360" s="8">
        <v>71001</v>
      </c>
      <c r="F360" s="50" t="s">
        <v>100</v>
      </c>
      <c r="G360" s="12"/>
      <c r="H360" s="10">
        <f t="shared" si="106"/>
        <v>1924.3</v>
      </c>
      <c r="I360" s="10">
        <f t="shared" si="106"/>
        <v>1188.5</v>
      </c>
      <c r="J360" s="89">
        <f t="shared" si="80"/>
        <v>-735.8</v>
      </c>
      <c r="K360" s="90">
        <f t="shared" si="81"/>
        <v>-38.237281089227245</v>
      </c>
      <c r="L360" s="4"/>
      <c r="N360" s="1"/>
    </row>
    <row r="361" spans="1:14" s="47" customFormat="1">
      <c r="A361" s="19" t="s">
        <v>101</v>
      </c>
      <c r="B361" s="12" t="s">
        <v>17</v>
      </c>
      <c r="C361" s="12" t="s">
        <v>1</v>
      </c>
      <c r="D361" s="12" t="s">
        <v>2</v>
      </c>
      <c r="E361" s="8">
        <v>71001</v>
      </c>
      <c r="F361" s="50" t="s">
        <v>99</v>
      </c>
      <c r="G361" s="12"/>
      <c r="H361" s="10">
        <f>H362+H364+H366</f>
        <v>1924.3</v>
      </c>
      <c r="I361" s="10">
        <f>I362+I364+I367</f>
        <v>1188.5</v>
      </c>
      <c r="J361" s="89">
        <f t="shared" si="80"/>
        <v>-735.8</v>
      </c>
      <c r="K361" s="90">
        <f t="shared" si="81"/>
        <v>-38.237281089227245</v>
      </c>
      <c r="L361" s="4"/>
      <c r="N361" s="1"/>
    </row>
    <row r="362" spans="1:14" s="47" customFormat="1" ht="38.25">
      <c r="A362" s="19" t="s">
        <v>53</v>
      </c>
      <c r="B362" s="12" t="s">
        <v>17</v>
      </c>
      <c r="C362" s="12" t="s">
        <v>1</v>
      </c>
      <c r="D362" s="12" t="s">
        <v>2</v>
      </c>
      <c r="E362" s="8">
        <v>71001</v>
      </c>
      <c r="F362" s="50" t="s">
        <v>99</v>
      </c>
      <c r="G362" s="12" t="s">
        <v>52</v>
      </c>
      <c r="H362" s="10">
        <f>H363</f>
        <v>1917.3</v>
      </c>
      <c r="I362" s="10">
        <f>I363</f>
        <v>1184.5</v>
      </c>
      <c r="J362" s="89">
        <f t="shared" si="80"/>
        <v>-732.8</v>
      </c>
      <c r="K362" s="90">
        <f t="shared" si="81"/>
        <v>-38.220414124028579</v>
      </c>
      <c r="L362" s="4"/>
      <c r="N362" s="1"/>
    </row>
    <row r="363" spans="1:14" s="47" customFormat="1">
      <c r="A363" s="19" t="s">
        <v>55</v>
      </c>
      <c r="B363" s="12" t="s">
        <v>17</v>
      </c>
      <c r="C363" s="12" t="s">
        <v>1</v>
      </c>
      <c r="D363" s="12" t="s">
        <v>2</v>
      </c>
      <c r="E363" s="8">
        <v>71001</v>
      </c>
      <c r="F363" s="50" t="s">
        <v>99</v>
      </c>
      <c r="G363" s="12" t="s">
        <v>54</v>
      </c>
      <c r="H363" s="15">
        <v>1917.3</v>
      </c>
      <c r="I363" s="15">
        <v>1184.5</v>
      </c>
      <c r="J363" s="89">
        <f t="shared" si="80"/>
        <v>-732.8</v>
      </c>
      <c r="K363" s="90">
        <f t="shared" si="81"/>
        <v>-38.220414124028579</v>
      </c>
      <c r="L363" s="5"/>
      <c r="N363" s="3"/>
    </row>
    <row r="364" spans="1:14" s="47" customFormat="1">
      <c r="A364" s="19" t="s">
        <v>61</v>
      </c>
      <c r="B364" s="12" t="s">
        <v>17</v>
      </c>
      <c r="C364" s="12" t="s">
        <v>1</v>
      </c>
      <c r="D364" s="12" t="s">
        <v>2</v>
      </c>
      <c r="E364" s="8">
        <v>71001</v>
      </c>
      <c r="F364" s="50" t="s">
        <v>99</v>
      </c>
      <c r="G364" s="12" t="s">
        <v>59</v>
      </c>
      <c r="H364" s="10">
        <f>H365</f>
        <v>1</v>
      </c>
      <c r="I364" s="10">
        <f>I365</f>
        <v>0</v>
      </c>
      <c r="J364" s="89">
        <f t="shared" ref="J364:J433" si="107">I364-H364</f>
        <v>-1</v>
      </c>
      <c r="K364" s="90">
        <f t="shared" ref="K364:K433" si="108">I364/H364*100-100</f>
        <v>-100</v>
      </c>
      <c r="L364" s="4"/>
      <c r="N364" s="3"/>
    </row>
    <row r="365" spans="1:14" s="47" customFormat="1">
      <c r="A365" s="19" t="s">
        <v>62</v>
      </c>
      <c r="B365" s="12" t="s">
        <v>17</v>
      </c>
      <c r="C365" s="12" t="s">
        <v>1</v>
      </c>
      <c r="D365" s="12" t="s">
        <v>2</v>
      </c>
      <c r="E365" s="8">
        <v>71001</v>
      </c>
      <c r="F365" s="50" t="s">
        <v>99</v>
      </c>
      <c r="G365" s="12" t="s">
        <v>60</v>
      </c>
      <c r="H365" s="15">
        <v>1</v>
      </c>
      <c r="I365" s="15">
        <v>0</v>
      </c>
      <c r="J365" s="89">
        <f t="shared" si="107"/>
        <v>-1</v>
      </c>
      <c r="K365" s="90">
        <f t="shared" si="108"/>
        <v>-100</v>
      </c>
      <c r="L365" s="5"/>
      <c r="N365" s="3"/>
    </row>
    <row r="366" spans="1:14" s="47" customFormat="1">
      <c r="A366" s="63" t="s">
        <v>57</v>
      </c>
      <c r="B366" s="12" t="s">
        <v>17</v>
      </c>
      <c r="C366" s="12" t="s">
        <v>1</v>
      </c>
      <c r="D366" s="12" t="s">
        <v>2</v>
      </c>
      <c r="E366" s="8">
        <v>71001</v>
      </c>
      <c r="F366" s="50" t="s">
        <v>99</v>
      </c>
      <c r="G366" s="12" t="s">
        <v>56</v>
      </c>
      <c r="H366" s="17">
        <f>H367</f>
        <v>6</v>
      </c>
      <c r="I366" s="17">
        <f t="shared" ref="I366" si="109">I367</f>
        <v>4</v>
      </c>
      <c r="J366" s="89">
        <f t="shared" si="107"/>
        <v>-2</v>
      </c>
      <c r="K366" s="90">
        <f t="shared" si="108"/>
        <v>-33.333333333333343</v>
      </c>
      <c r="L366" s="5"/>
      <c r="N366" s="3"/>
    </row>
    <row r="367" spans="1:14" s="47" customFormat="1" ht="25.5">
      <c r="A367" s="63" t="s">
        <v>58</v>
      </c>
      <c r="B367" s="12" t="s">
        <v>17</v>
      </c>
      <c r="C367" s="12" t="s">
        <v>1</v>
      </c>
      <c r="D367" s="12" t="s">
        <v>2</v>
      </c>
      <c r="E367" s="8">
        <v>71001</v>
      </c>
      <c r="F367" s="50" t="s">
        <v>99</v>
      </c>
      <c r="G367" s="12" t="s">
        <v>17</v>
      </c>
      <c r="H367" s="15">
        <f>4+2</f>
        <v>6</v>
      </c>
      <c r="I367" s="15">
        <v>4</v>
      </c>
      <c r="J367" s="89">
        <f t="shared" si="107"/>
        <v>-2</v>
      </c>
      <c r="K367" s="90">
        <f t="shared" si="108"/>
        <v>-33.333333333333343</v>
      </c>
      <c r="L367" s="68"/>
      <c r="N367" s="3"/>
    </row>
    <row r="368" spans="1:14" s="47" customFormat="1">
      <c r="A368" s="63" t="s">
        <v>14</v>
      </c>
      <c r="B368" s="12" t="s">
        <v>17</v>
      </c>
      <c r="C368" s="12" t="s">
        <v>1</v>
      </c>
      <c r="D368" s="12" t="s">
        <v>45</v>
      </c>
      <c r="E368" s="12"/>
      <c r="F368" s="101"/>
      <c r="G368" s="12"/>
      <c r="H368" s="10">
        <f t="shared" ref="H368:I372" si="110">H369</f>
        <v>349.70000000000005</v>
      </c>
      <c r="I368" s="10">
        <f t="shared" si="110"/>
        <v>0</v>
      </c>
      <c r="J368" s="89">
        <f t="shared" si="107"/>
        <v>-349.70000000000005</v>
      </c>
      <c r="K368" s="90">
        <f t="shared" si="108"/>
        <v>-100</v>
      </c>
      <c r="L368" s="4"/>
      <c r="N368" s="1"/>
    </row>
    <row r="369" spans="1:16" s="47" customFormat="1">
      <c r="A369" s="63" t="s">
        <v>95</v>
      </c>
      <c r="B369" s="12" t="s">
        <v>17</v>
      </c>
      <c r="C369" s="12" t="s">
        <v>1</v>
      </c>
      <c r="D369" s="12" t="s">
        <v>45</v>
      </c>
      <c r="E369" s="11">
        <v>99000</v>
      </c>
      <c r="F369" s="102" t="s">
        <v>100</v>
      </c>
      <c r="G369" s="12"/>
      <c r="H369" s="10">
        <f t="shared" si="110"/>
        <v>349.70000000000005</v>
      </c>
      <c r="I369" s="10">
        <f t="shared" si="110"/>
        <v>0</v>
      </c>
      <c r="J369" s="89">
        <f t="shared" si="107"/>
        <v>-349.70000000000005</v>
      </c>
      <c r="K369" s="90">
        <f t="shared" si="108"/>
        <v>-100</v>
      </c>
      <c r="L369" s="4"/>
      <c r="N369" s="1"/>
    </row>
    <row r="370" spans="1:16" s="47" customFormat="1">
      <c r="A370" s="63" t="s">
        <v>72</v>
      </c>
      <c r="B370" s="12" t="s">
        <v>17</v>
      </c>
      <c r="C370" s="12" t="s">
        <v>1</v>
      </c>
      <c r="D370" s="12" t="s">
        <v>45</v>
      </c>
      <c r="E370" s="11">
        <v>99400</v>
      </c>
      <c r="F370" s="102" t="s">
        <v>100</v>
      </c>
      <c r="G370" s="12"/>
      <c r="H370" s="10">
        <f t="shared" si="110"/>
        <v>349.70000000000005</v>
      </c>
      <c r="I370" s="10">
        <f t="shared" si="110"/>
        <v>0</v>
      </c>
      <c r="J370" s="89">
        <f t="shared" si="107"/>
        <v>-349.70000000000005</v>
      </c>
      <c r="K370" s="90">
        <f t="shared" si="108"/>
        <v>-100</v>
      </c>
      <c r="L370" s="4"/>
      <c r="N370" s="1"/>
    </row>
    <row r="371" spans="1:16" s="47" customFormat="1">
      <c r="A371" s="63" t="s">
        <v>262</v>
      </c>
      <c r="B371" s="12" t="s">
        <v>17</v>
      </c>
      <c r="C371" s="12" t="s">
        <v>1</v>
      </c>
      <c r="D371" s="12" t="s">
        <v>45</v>
      </c>
      <c r="E371" s="11">
        <v>99400</v>
      </c>
      <c r="F371" s="102" t="s">
        <v>119</v>
      </c>
      <c r="G371" s="12"/>
      <c r="H371" s="10">
        <f t="shared" si="110"/>
        <v>349.70000000000005</v>
      </c>
      <c r="I371" s="10">
        <f t="shared" si="110"/>
        <v>0</v>
      </c>
      <c r="J371" s="89">
        <f t="shared" si="107"/>
        <v>-349.70000000000005</v>
      </c>
      <c r="K371" s="90">
        <f t="shared" si="108"/>
        <v>-100</v>
      </c>
      <c r="L371" s="4"/>
      <c r="N371" s="1"/>
    </row>
    <row r="372" spans="1:16" s="47" customFormat="1">
      <c r="A372" s="63" t="s">
        <v>61</v>
      </c>
      <c r="B372" s="12" t="s">
        <v>17</v>
      </c>
      <c r="C372" s="12" t="s">
        <v>1</v>
      </c>
      <c r="D372" s="12" t="s">
        <v>45</v>
      </c>
      <c r="E372" s="11">
        <v>99400</v>
      </c>
      <c r="F372" s="102" t="s">
        <v>119</v>
      </c>
      <c r="G372" s="12" t="s">
        <v>59</v>
      </c>
      <c r="H372" s="10">
        <f t="shared" si="110"/>
        <v>349.70000000000005</v>
      </c>
      <c r="I372" s="10">
        <f t="shared" si="110"/>
        <v>0</v>
      </c>
      <c r="J372" s="89">
        <f t="shared" si="107"/>
        <v>-349.70000000000005</v>
      </c>
      <c r="K372" s="90">
        <f t="shared" si="108"/>
        <v>-100</v>
      </c>
      <c r="L372" s="4"/>
      <c r="N372" s="1"/>
    </row>
    <row r="373" spans="1:16" s="47" customFormat="1">
      <c r="A373" s="63" t="s">
        <v>71</v>
      </c>
      <c r="B373" s="12" t="s">
        <v>17</v>
      </c>
      <c r="C373" s="12" t="s">
        <v>1</v>
      </c>
      <c r="D373" s="12" t="s">
        <v>45</v>
      </c>
      <c r="E373" s="11">
        <v>99400</v>
      </c>
      <c r="F373" s="102" t="s">
        <v>119</v>
      </c>
      <c r="G373" s="12" t="s">
        <v>70</v>
      </c>
      <c r="H373" s="14">
        <f>86+0.1+33+430.5+0.1-200</f>
        <v>349.70000000000005</v>
      </c>
      <c r="I373" s="14">
        <v>0</v>
      </c>
      <c r="J373" s="89">
        <f t="shared" si="107"/>
        <v>-349.70000000000005</v>
      </c>
      <c r="K373" s="90">
        <f t="shared" si="108"/>
        <v>-100</v>
      </c>
      <c r="L373" s="5"/>
      <c r="N373" s="3"/>
    </row>
    <row r="374" spans="1:16" s="47" customFormat="1">
      <c r="A374" s="19" t="s">
        <v>26</v>
      </c>
      <c r="B374" s="12" t="s">
        <v>17</v>
      </c>
      <c r="C374" s="12" t="s">
        <v>1</v>
      </c>
      <c r="D374" s="12" t="s">
        <v>44</v>
      </c>
      <c r="E374" s="12"/>
      <c r="F374" s="101"/>
      <c r="G374" s="12"/>
      <c r="H374" s="10">
        <f>H375</f>
        <v>4647.1000000000004</v>
      </c>
      <c r="I374" s="10">
        <f>I375</f>
        <v>3227</v>
      </c>
      <c r="J374" s="89">
        <f t="shared" si="107"/>
        <v>-1420.1000000000004</v>
      </c>
      <c r="K374" s="90">
        <f t="shared" si="108"/>
        <v>-30.558843149491082</v>
      </c>
      <c r="L374" s="4"/>
      <c r="N374" s="1"/>
    </row>
    <row r="375" spans="1:16" s="47" customFormat="1" ht="25.5">
      <c r="A375" s="19" t="s">
        <v>306</v>
      </c>
      <c r="B375" s="12" t="s">
        <v>17</v>
      </c>
      <c r="C375" s="12" t="s">
        <v>1</v>
      </c>
      <c r="D375" s="12" t="s">
        <v>44</v>
      </c>
      <c r="E375" s="8">
        <v>71000</v>
      </c>
      <c r="F375" s="50" t="s">
        <v>100</v>
      </c>
      <c r="G375" s="12"/>
      <c r="H375" s="10">
        <f>H376+H384</f>
        <v>4647.1000000000004</v>
      </c>
      <c r="I375" s="10">
        <f t="shared" ref="I375" si="111">I376+I384</f>
        <v>3227</v>
      </c>
      <c r="J375" s="89">
        <f t="shared" si="107"/>
        <v>-1420.1000000000004</v>
      </c>
      <c r="K375" s="90">
        <f t="shared" si="108"/>
        <v>-30.558843149491082</v>
      </c>
      <c r="L375" s="4"/>
      <c r="N375" s="1"/>
    </row>
    <row r="376" spans="1:16" s="47" customFormat="1" ht="25.5">
      <c r="A376" s="19" t="s">
        <v>112</v>
      </c>
      <c r="B376" s="12" t="s">
        <v>17</v>
      </c>
      <c r="C376" s="12" t="s">
        <v>1</v>
      </c>
      <c r="D376" s="12" t="s">
        <v>44</v>
      </c>
      <c r="E376" s="8">
        <v>71001</v>
      </c>
      <c r="F376" s="50" t="s">
        <v>100</v>
      </c>
      <c r="G376" s="12"/>
      <c r="H376" s="10">
        <f>H377</f>
        <v>4430</v>
      </c>
      <c r="I376" s="10">
        <f>I377</f>
        <v>3090</v>
      </c>
      <c r="J376" s="89">
        <f t="shared" si="107"/>
        <v>-1340</v>
      </c>
      <c r="K376" s="90">
        <f t="shared" si="108"/>
        <v>-30.248306997742674</v>
      </c>
      <c r="L376" s="4"/>
      <c r="N376" s="1"/>
    </row>
    <row r="377" spans="1:16" s="47" customFormat="1">
      <c r="A377" s="19" t="s">
        <v>101</v>
      </c>
      <c r="B377" s="12" t="s">
        <v>17</v>
      </c>
      <c r="C377" s="12" t="s">
        <v>1</v>
      </c>
      <c r="D377" s="12" t="s">
        <v>44</v>
      </c>
      <c r="E377" s="8">
        <v>71001</v>
      </c>
      <c r="F377" s="50" t="s">
        <v>99</v>
      </c>
      <c r="G377" s="12"/>
      <c r="H377" s="10">
        <f>H378+H380+H382</f>
        <v>4430</v>
      </c>
      <c r="I377" s="10">
        <f>I378+I380+I382</f>
        <v>3090</v>
      </c>
      <c r="J377" s="89">
        <f t="shared" si="107"/>
        <v>-1340</v>
      </c>
      <c r="K377" s="90">
        <f t="shared" si="108"/>
        <v>-30.248306997742674</v>
      </c>
      <c r="L377" s="4"/>
      <c r="N377" s="1"/>
    </row>
    <row r="378" spans="1:16" s="47" customFormat="1" ht="38.25">
      <c r="A378" s="19" t="s">
        <v>53</v>
      </c>
      <c r="B378" s="12" t="s">
        <v>17</v>
      </c>
      <c r="C378" s="12" t="s">
        <v>1</v>
      </c>
      <c r="D378" s="12" t="s">
        <v>44</v>
      </c>
      <c r="E378" s="8">
        <v>71001</v>
      </c>
      <c r="F378" s="50" t="s">
        <v>99</v>
      </c>
      <c r="G378" s="12" t="s">
        <v>52</v>
      </c>
      <c r="H378" s="10">
        <f>H379</f>
        <v>4426.5</v>
      </c>
      <c r="I378" s="10">
        <f>I379</f>
        <v>3090</v>
      </c>
      <c r="J378" s="89">
        <f t="shared" si="107"/>
        <v>-1336.5</v>
      </c>
      <c r="K378" s="90">
        <f t="shared" si="108"/>
        <v>-30.193154862758391</v>
      </c>
      <c r="L378" s="4"/>
      <c r="N378" s="1"/>
    </row>
    <row r="379" spans="1:16" s="47" customFormat="1">
      <c r="A379" s="19" t="s">
        <v>69</v>
      </c>
      <c r="B379" s="12" t="s">
        <v>17</v>
      </c>
      <c r="C379" s="12" t="s">
        <v>1</v>
      </c>
      <c r="D379" s="12" t="s">
        <v>44</v>
      </c>
      <c r="E379" s="8">
        <v>71001</v>
      </c>
      <c r="F379" s="50" t="s">
        <v>99</v>
      </c>
      <c r="G379" s="12" t="s">
        <v>68</v>
      </c>
      <c r="H379" s="14">
        <f>3399.8+1026.7</f>
        <v>4426.5</v>
      </c>
      <c r="I379" s="14">
        <v>3090</v>
      </c>
      <c r="J379" s="89">
        <f t="shared" si="107"/>
        <v>-1336.5</v>
      </c>
      <c r="K379" s="90">
        <f t="shared" si="108"/>
        <v>-30.193154862758391</v>
      </c>
      <c r="L379" s="5"/>
      <c r="N379" s="3"/>
    </row>
    <row r="380" spans="1:16" s="47" customFormat="1">
      <c r="A380" s="19" t="s">
        <v>57</v>
      </c>
      <c r="B380" s="12" t="s">
        <v>17</v>
      </c>
      <c r="C380" s="12" t="s">
        <v>1</v>
      </c>
      <c r="D380" s="12" t="s">
        <v>44</v>
      </c>
      <c r="E380" s="8">
        <v>71001</v>
      </c>
      <c r="F380" s="50" t="s">
        <v>99</v>
      </c>
      <c r="G380" s="12" t="s">
        <v>56</v>
      </c>
      <c r="H380" s="10">
        <f>H381</f>
        <v>2.5</v>
      </c>
      <c r="I380" s="10">
        <f>I381</f>
        <v>0</v>
      </c>
      <c r="J380" s="89">
        <f t="shared" si="107"/>
        <v>-2.5</v>
      </c>
      <c r="K380" s="90">
        <f t="shared" si="108"/>
        <v>-100</v>
      </c>
      <c r="L380" s="4"/>
      <c r="N380" s="3"/>
    </row>
    <row r="381" spans="1:16" s="47" customFormat="1" ht="25.5">
      <c r="A381" s="19" t="s">
        <v>58</v>
      </c>
      <c r="B381" s="12" t="s">
        <v>17</v>
      </c>
      <c r="C381" s="12" t="s">
        <v>1</v>
      </c>
      <c r="D381" s="12" t="s">
        <v>44</v>
      </c>
      <c r="E381" s="8">
        <v>71001</v>
      </c>
      <c r="F381" s="50" t="s">
        <v>99</v>
      </c>
      <c r="G381" s="12" t="s">
        <v>17</v>
      </c>
      <c r="H381" s="14">
        <v>2.5</v>
      </c>
      <c r="I381" s="14">
        <v>0</v>
      </c>
      <c r="J381" s="89">
        <f t="shared" si="107"/>
        <v>-2.5</v>
      </c>
      <c r="K381" s="90">
        <f t="shared" si="108"/>
        <v>-100</v>
      </c>
      <c r="L381" s="5"/>
      <c r="N381" s="3"/>
    </row>
    <row r="382" spans="1:16" s="47" customFormat="1">
      <c r="A382" s="19" t="s">
        <v>61</v>
      </c>
      <c r="B382" s="12" t="s">
        <v>17</v>
      </c>
      <c r="C382" s="12" t="s">
        <v>1</v>
      </c>
      <c r="D382" s="12" t="s">
        <v>44</v>
      </c>
      <c r="E382" s="8">
        <v>71001</v>
      </c>
      <c r="F382" s="50" t="s">
        <v>99</v>
      </c>
      <c r="G382" s="12" t="s">
        <v>59</v>
      </c>
      <c r="H382" s="10">
        <f>H383</f>
        <v>1</v>
      </c>
      <c r="I382" s="10">
        <f>I383</f>
        <v>0</v>
      </c>
      <c r="J382" s="89">
        <f t="shared" si="107"/>
        <v>-1</v>
      </c>
      <c r="K382" s="90">
        <f t="shared" si="108"/>
        <v>-100</v>
      </c>
      <c r="L382" s="4"/>
      <c r="N382" s="3"/>
      <c r="P382" s="58" t="e">
        <f>H380+H366+H99++H38+#REF!</f>
        <v>#REF!</v>
      </c>
    </row>
    <row r="383" spans="1:16" s="47" customFormat="1">
      <c r="A383" s="19" t="s">
        <v>62</v>
      </c>
      <c r="B383" s="12" t="s">
        <v>17</v>
      </c>
      <c r="C383" s="12" t="s">
        <v>1</v>
      </c>
      <c r="D383" s="12" t="s">
        <v>44</v>
      </c>
      <c r="E383" s="8">
        <v>71001</v>
      </c>
      <c r="F383" s="50" t="s">
        <v>99</v>
      </c>
      <c r="G383" s="12" t="s">
        <v>60</v>
      </c>
      <c r="H383" s="14">
        <v>1</v>
      </c>
      <c r="I383" s="14">
        <v>0</v>
      </c>
      <c r="J383" s="89">
        <f t="shared" si="107"/>
        <v>-1</v>
      </c>
      <c r="K383" s="90">
        <f t="shared" si="108"/>
        <v>-100</v>
      </c>
      <c r="L383" s="5"/>
      <c r="N383" s="3"/>
    </row>
    <row r="384" spans="1:16" s="47" customFormat="1" ht="25.5">
      <c r="A384" s="19" t="s">
        <v>194</v>
      </c>
      <c r="B384" s="12" t="s">
        <v>17</v>
      </c>
      <c r="C384" s="12" t="s">
        <v>1</v>
      </c>
      <c r="D384" s="12" t="s">
        <v>44</v>
      </c>
      <c r="E384" s="8">
        <v>71008</v>
      </c>
      <c r="F384" s="102" t="s">
        <v>100</v>
      </c>
      <c r="G384" s="12"/>
      <c r="H384" s="21">
        <f>H385+H388</f>
        <v>217.1</v>
      </c>
      <c r="I384" s="21">
        <f t="shared" ref="I384" si="112">I385+I388</f>
        <v>137</v>
      </c>
      <c r="J384" s="89">
        <f t="shared" si="107"/>
        <v>-80.099999999999994</v>
      </c>
      <c r="K384" s="90">
        <f t="shared" si="108"/>
        <v>-36.895439889451865</v>
      </c>
      <c r="L384" s="5"/>
      <c r="N384" s="3"/>
    </row>
    <row r="385" spans="1:14" s="47" customFormat="1" ht="25.5">
      <c r="A385" s="19" t="s">
        <v>192</v>
      </c>
      <c r="B385" s="12" t="s">
        <v>17</v>
      </c>
      <c r="C385" s="12" t="s">
        <v>1</v>
      </c>
      <c r="D385" s="12" t="s">
        <v>44</v>
      </c>
      <c r="E385" s="8">
        <v>71008</v>
      </c>
      <c r="F385" s="50" t="s">
        <v>271</v>
      </c>
      <c r="G385" s="12"/>
      <c r="H385" s="21">
        <f>H386</f>
        <v>214.9</v>
      </c>
      <c r="I385" s="21">
        <f t="shared" ref="I385:I386" si="113">I386</f>
        <v>135.5</v>
      </c>
      <c r="J385" s="89">
        <f t="shared" si="107"/>
        <v>-79.400000000000006</v>
      </c>
      <c r="K385" s="90">
        <f t="shared" si="108"/>
        <v>-36.94741740344346</v>
      </c>
      <c r="L385" s="5"/>
      <c r="N385" s="3"/>
    </row>
    <row r="386" spans="1:14" s="47" customFormat="1" ht="38.25">
      <c r="A386" s="19" t="s">
        <v>53</v>
      </c>
      <c r="B386" s="12" t="s">
        <v>17</v>
      </c>
      <c r="C386" s="12" t="s">
        <v>1</v>
      </c>
      <c r="D386" s="12" t="s">
        <v>44</v>
      </c>
      <c r="E386" s="8">
        <v>71008</v>
      </c>
      <c r="F386" s="50" t="s">
        <v>271</v>
      </c>
      <c r="G386" s="12" t="s">
        <v>52</v>
      </c>
      <c r="H386" s="21">
        <f>H387</f>
        <v>214.9</v>
      </c>
      <c r="I386" s="21">
        <f t="shared" si="113"/>
        <v>135.5</v>
      </c>
      <c r="J386" s="89">
        <f t="shared" si="107"/>
        <v>-79.400000000000006</v>
      </c>
      <c r="K386" s="90">
        <f t="shared" si="108"/>
        <v>-36.94741740344346</v>
      </c>
      <c r="L386" s="5"/>
      <c r="N386" s="3"/>
    </row>
    <row r="387" spans="1:14" s="47" customFormat="1">
      <c r="A387" s="19" t="s">
        <v>69</v>
      </c>
      <c r="B387" s="12" t="s">
        <v>17</v>
      </c>
      <c r="C387" s="12" t="s">
        <v>1</v>
      </c>
      <c r="D387" s="12" t="s">
        <v>44</v>
      </c>
      <c r="E387" s="8">
        <v>71008</v>
      </c>
      <c r="F387" s="50" t="s">
        <v>271</v>
      </c>
      <c r="G387" s="12" t="s">
        <v>68</v>
      </c>
      <c r="H387" s="14">
        <f>165+49.9</f>
        <v>214.9</v>
      </c>
      <c r="I387" s="14">
        <v>135.5</v>
      </c>
      <c r="J387" s="89">
        <f t="shared" si="107"/>
        <v>-79.400000000000006</v>
      </c>
      <c r="K387" s="90">
        <f t="shared" si="108"/>
        <v>-36.94741740344346</v>
      </c>
      <c r="L387" s="5"/>
      <c r="N387" s="3"/>
    </row>
    <row r="388" spans="1:14" s="47" customFormat="1" ht="25.5">
      <c r="A388" s="19" t="s">
        <v>192</v>
      </c>
      <c r="B388" s="12" t="s">
        <v>17</v>
      </c>
      <c r="C388" s="12" t="s">
        <v>1</v>
      </c>
      <c r="D388" s="12" t="s">
        <v>44</v>
      </c>
      <c r="E388" s="8">
        <v>71008</v>
      </c>
      <c r="F388" s="50" t="s">
        <v>193</v>
      </c>
      <c r="G388" s="12"/>
      <c r="H388" s="21">
        <f>H389</f>
        <v>2.2000000000000002</v>
      </c>
      <c r="I388" s="21">
        <f t="shared" ref="I388" si="114">I389</f>
        <v>1.5</v>
      </c>
      <c r="J388" s="89">
        <f t="shared" si="107"/>
        <v>-0.70000000000000018</v>
      </c>
      <c r="K388" s="90">
        <f t="shared" si="108"/>
        <v>-31.818181818181827</v>
      </c>
      <c r="L388" s="5"/>
      <c r="N388" s="3"/>
    </row>
    <row r="389" spans="1:14" s="47" customFormat="1" ht="38.25">
      <c r="A389" s="19" t="s">
        <v>53</v>
      </c>
      <c r="B389" s="12" t="s">
        <v>17</v>
      </c>
      <c r="C389" s="12" t="s">
        <v>1</v>
      </c>
      <c r="D389" s="12" t="s">
        <v>44</v>
      </c>
      <c r="E389" s="8">
        <v>71008</v>
      </c>
      <c r="F389" s="50" t="s">
        <v>193</v>
      </c>
      <c r="G389" s="12" t="s">
        <v>52</v>
      </c>
      <c r="H389" s="21">
        <f>H390</f>
        <v>2.2000000000000002</v>
      </c>
      <c r="I389" s="21">
        <f t="shared" ref="I389" si="115">I390</f>
        <v>1.5</v>
      </c>
      <c r="J389" s="89">
        <f t="shared" si="107"/>
        <v>-0.70000000000000018</v>
      </c>
      <c r="K389" s="90">
        <f t="shared" si="108"/>
        <v>-31.818181818181827</v>
      </c>
      <c r="L389" s="5"/>
      <c r="N389" s="3"/>
    </row>
    <row r="390" spans="1:14" s="47" customFormat="1">
      <c r="A390" s="19" t="s">
        <v>69</v>
      </c>
      <c r="B390" s="12" t="s">
        <v>17</v>
      </c>
      <c r="C390" s="12" t="s">
        <v>1</v>
      </c>
      <c r="D390" s="12" t="s">
        <v>44</v>
      </c>
      <c r="E390" s="8">
        <v>71008</v>
      </c>
      <c r="F390" s="50" t="s">
        <v>193</v>
      </c>
      <c r="G390" s="12" t="s">
        <v>68</v>
      </c>
      <c r="H390" s="14">
        <f>1.7+0.5</f>
        <v>2.2000000000000002</v>
      </c>
      <c r="I390" s="14">
        <v>1.5</v>
      </c>
      <c r="J390" s="89">
        <f t="shared" si="107"/>
        <v>-0.70000000000000018</v>
      </c>
      <c r="K390" s="90">
        <f t="shared" si="108"/>
        <v>-31.818181818181827</v>
      </c>
      <c r="L390" s="5"/>
      <c r="N390" s="3"/>
    </row>
    <row r="391" spans="1:14" s="47" customFormat="1">
      <c r="A391" s="19" t="s">
        <v>50</v>
      </c>
      <c r="B391" s="12" t="s">
        <v>17</v>
      </c>
      <c r="C391" s="12" t="s">
        <v>44</v>
      </c>
      <c r="D391" s="12"/>
      <c r="E391" s="12"/>
      <c r="F391" s="101"/>
      <c r="G391" s="12"/>
      <c r="H391" s="10">
        <f t="shared" ref="H391:I395" si="116">H392</f>
        <v>7</v>
      </c>
      <c r="I391" s="10">
        <f t="shared" si="116"/>
        <v>0</v>
      </c>
      <c r="J391" s="89">
        <f t="shared" si="107"/>
        <v>-7</v>
      </c>
      <c r="K391" s="90">
        <f t="shared" si="108"/>
        <v>-100</v>
      </c>
      <c r="L391" s="4"/>
      <c r="N391" s="1"/>
    </row>
    <row r="392" spans="1:14" s="47" customFormat="1">
      <c r="A392" s="19" t="s">
        <v>51</v>
      </c>
      <c r="B392" s="12" t="s">
        <v>17</v>
      </c>
      <c r="C392" s="12" t="s">
        <v>44</v>
      </c>
      <c r="D392" s="12" t="s">
        <v>1</v>
      </c>
      <c r="E392" s="12"/>
      <c r="F392" s="101"/>
      <c r="G392" s="12"/>
      <c r="H392" s="10">
        <f t="shared" si="116"/>
        <v>7</v>
      </c>
      <c r="I392" s="10">
        <f t="shared" si="116"/>
        <v>0</v>
      </c>
      <c r="J392" s="89">
        <f t="shared" si="107"/>
        <v>-7</v>
      </c>
      <c r="K392" s="90">
        <f t="shared" si="108"/>
        <v>-100</v>
      </c>
      <c r="L392" s="4"/>
      <c r="N392" s="1"/>
    </row>
    <row r="393" spans="1:14" s="47" customFormat="1">
      <c r="A393" s="19" t="s">
        <v>121</v>
      </c>
      <c r="B393" s="12" t="s">
        <v>17</v>
      </c>
      <c r="C393" s="12" t="s">
        <v>44</v>
      </c>
      <c r="D393" s="12" t="s">
        <v>1</v>
      </c>
      <c r="E393" s="11">
        <v>95000</v>
      </c>
      <c r="F393" s="102" t="s">
        <v>100</v>
      </c>
      <c r="G393" s="12"/>
      <c r="H393" s="10">
        <f t="shared" si="116"/>
        <v>7</v>
      </c>
      <c r="I393" s="10">
        <f t="shared" si="116"/>
        <v>0</v>
      </c>
      <c r="J393" s="89">
        <f t="shared" si="107"/>
        <v>-7</v>
      </c>
      <c r="K393" s="90">
        <f t="shared" si="108"/>
        <v>-100</v>
      </c>
      <c r="L393" s="4"/>
      <c r="N393" s="1"/>
    </row>
    <row r="394" spans="1:14" s="47" customFormat="1">
      <c r="A394" s="19" t="s">
        <v>97</v>
      </c>
      <c r="B394" s="12" t="s">
        <v>17</v>
      </c>
      <c r="C394" s="12" t="s">
        <v>44</v>
      </c>
      <c r="D394" s="12" t="s">
        <v>1</v>
      </c>
      <c r="E394" s="11">
        <v>95000</v>
      </c>
      <c r="F394" s="102" t="s">
        <v>120</v>
      </c>
      <c r="G394" s="12"/>
      <c r="H394" s="10">
        <f t="shared" si="116"/>
        <v>7</v>
      </c>
      <c r="I394" s="10">
        <f t="shared" si="116"/>
        <v>0</v>
      </c>
      <c r="J394" s="89">
        <f t="shared" si="107"/>
        <v>-7</v>
      </c>
      <c r="K394" s="90">
        <f t="shared" si="108"/>
        <v>-100</v>
      </c>
      <c r="L394" s="4"/>
      <c r="N394" s="1"/>
    </row>
    <row r="395" spans="1:14" s="47" customFormat="1">
      <c r="A395" s="19" t="s">
        <v>96</v>
      </c>
      <c r="B395" s="12" t="s">
        <v>17</v>
      </c>
      <c r="C395" s="12" t="s">
        <v>44</v>
      </c>
      <c r="D395" s="12" t="s">
        <v>1</v>
      </c>
      <c r="E395" s="11">
        <v>95000</v>
      </c>
      <c r="F395" s="102" t="s">
        <v>120</v>
      </c>
      <c r="G395" s="12" t="s">
        <v>74</v>
      </c>
      <c r="H395" s="10">
        <f t="shared" si="116"/>
        <v>7</v>
      </c>
      <c r="I395" s="10">
        <f t="shared" si="116"/>
        <v>0</v>
      </c>
      <c r="J395" s="89">
        <f t="shared" si="107"/>
        <v>-7</v>
      </c>
      <c r="K395" s="90">
        <f t="shared" si="108"/>
        <v>-100</v>
      </c>
      <c r="L395" s="4"/>
      <c r="N395" s="1"/>
    </row>
    <row r="396" spans="1:14" s="47" customFormat="1">
      <c r="A396" s="19" t="s">
        <v>97</v>
      </c>
      <c r="B396" s="12" t="s">
        <v>17</v>
      </c>
      <c r="C396" s="12" t="s">
        <v>44</v>
      </c>
      <c r="D396" s="12" t="s">
        <v>1</v>
      </c>
      <c r="E396" s="11">
        <v>95000</v>
      </c>
      <c r="F396" s="102" t="s">
        <v>120</v>
      </c>
      <c r="G396" s="12" t="s">
        <v>73</v>
      </c>
      <c r="H396" s="14">
        <v>7</v>
      </c>
      <c r="I396" s="14">
        <v>0</v>
      </c>
      <c r="J396" s="89">
        <f t="shared" si="107"/>
        <v>-7</v>
      </c>
      <c r="K396" s="90">
        <f t="shared" si="108"/>
        <v>-100</v>
      </c>
      <c r="L396" s="5"/>
      <c r="N396" s="3"/>
    </row>
    <row r="397" spans="1:14" s="47" customFormat="1" ht="38.25">
      <c r="A397" s="25" t="s">
        <v>252</v>
      </c>
      <c r="B397" s="13" t="s">
        <v>35</v>
      </c>
      <c r="C397" s="12"/>
      <c r="D397" s="12"/>
      <c r="E397" s="12"/>
      <c r="F397" s="101"/>
      <c r="G397" s="12"/>
      <c r="H397" s="2">
        <f>H398+H620+H680+H672</f>
        <v>105141.80000000002</v>
      </c>
      <c r="I397" s="2">
        <f>I398+I620+I680+I672</f>
        <v>72849.599999999991</v>
      </c>
      <c r="J397" s="89">
        <f t="shared" si="107"/>
        <v>-32292.200000000026</v>
      </c>
      <c r="K397" s="90">
        <f t="shared" si="108"/>
        <v>-30.712999016566229</v>
      </c>
      <c r="L397" s="44"/>
      <c r="N397" s="46"/>
    </row>
    <row r="398" spans="1:14" s="47" customFormat="1">
      <c r="A398" s="19" t="s">
        <v>18</v>
      </c>
      <c r="B398" s="12" t="s">
        <v>35</v>
      </c>
      <c r="C398" s="12" t="s">
        <v>7</v>
      </c>
      <c r="D398" s="12"/>
      <c r="E398" s="12"/>
      <c r="F398" s="101"/>
      <c r="G398" s="12"/>
      <c r="H398" s="10">
        <f>H399+H437+H571+H581+H491</f>
        <v>86717.400000000023</v>
      </c>
      <c r="I398" s="10">
        <f>I399+I437+I571+I581+I491</f>
        <v>62456.399999999994</v>
      </c>
      <c r="J398" s="89">
        <f t="shared" si="107"/>
        <v>-24261.000000000029</v>
      </c>
      <c r="K398" s="90">
        <f t="shared" si="108"/>
        <v>-27.977084183797047</v>
      </c>
      <c r="L398" s="4"/>
      <c r="N398" s="1"/>
    </row>
    <row r="399" spans="1:14" s="47" customFormat="1">
      <c r="A399" s="19" t="s">
        <v>22</v>
      </c>
      <c r="B399" s="12" t="s">
        <v>35</v>
      </c>
      <c r="C399" s="12" t="s">
        <v>7</v>
      </c>
      <c r="D399" s="12" t="s">
        <v>1</v>
      </c>
      <c r="E399" s="12"/>
      <c r="F399" s="101"/>
      <c r="G399" s="12"/>
      <c r="H399" s="10">
        <f t="shared" ref="H399:I400" si="117">H400</f>
        <v>37136.9</v>
      </c>
      <c r="I399" s="10">
        <f t="shared" si="117"/>
        <v>26790.799999999999</v>
      </c>
      <c r="J399" s="89">
        <f t="shared" si="107"/>
        <v>-10346.100000000002</v>
      </c>
      <c r="K399" s="90">
        <f t="shared" si="108"/>
        <v>-27.859352826972639</v>
      </c>
      <c r="L399" s="4"/>
      <c r="N399" s="1"/>
    </row>
    <row r="400" spans="1:14" s="47" customFormat="1">
      <c r="A400" s="19" t="s">
        <v>318</v>
      </c>
      <c r="B400" s="12" t="s">
        <v>35</v>
      </c>
      <c r="C400" s="12" t="s">
        <v>7</v>
      </c>
      <c r="D400" s="12" t="s">
        <v>1</v>
      </c>
      <c r="E400" s="8">
        <v>77000</v>
      </c>
      <c r="F400" s="50" t="s">
        <v>100</v>
      </c>
      <c r="G400" s="12"/>
      <c r="H400" s="10">
        <f>H401</f>
        <v>37136.9</v>
      </c>
      <c r="I400" s="10">
        <f t="shared" si="117"/>
        <v>26790.799999999999</v>
      </c>
      <c r="J400" s="89">
        <f t="shared" si="107"/>
        <v>-10346.100000000002</v>
      </c>
      <c r="K400" s="90">
        <f t="shared" si="108"/>
        <v>-27.859352826972639</v>
      </c>
      <c r="L400" s="4"/>
      <c r="N400" s="1"/>
    </row>
    <row r="401" spans="1:14" s="47" customFormat="1" ht="25.5">
      <c r="A401" s="19" t="s">
        <v>319</v>
      </c>
      <c r="B401" s="12" t="s">
        <v>35</v>
      </c>
      <c r="C401" s="12" t="s">
        <v>7</v>
      </c>
      <c r="D401" s="12" t="s">
        <v>1</v>
      </c>
      <c r="E401" s="8">
        <v>77100</v>
      </c>
      <c r="F401" s="50" t="s">
        <v>100</v>
      </c>
      <c r="G401" s="12"/>
      <c r="H401" s="10">
        <f>H402+H409+H422+H430+H426</f>
        <v>37136.9</v>
      </c>
      <c r="I401" s="10">
        <f>I402+I409+I422+I430+I426</f>
        <v>26790.799999999999</v>
      </c>
      <c r="J401" s="89">
        <f t="shared" si="107"/>
        <v>-10346.100000000002</v>
      </c>
      <c r="K401" s="90">
        <f t="shared" si="108"/>
        <v>-27.859352826972639</v>
      </c>
      <c r="L401" s="4"/>
      <c r="N401" s="1"/>
    </row>
    <row r="402" spans="1:14" s="47" customFormat="1" ht="25.5">
      <c r="A402" s="19" t="s">
        <v>174</v>
      </c>
      <c r="B402" s="12" t="s">
        <v>35</v>
      </c>
      <c r="C402" s="12" t="s">
        <v>7</v>
      </c>
      <c r="D402" s="12" t="s">
        <v>1</v>
      </c>
      <c r="E402" s="8">
        <v>77101</v>
      </c>
      <c r="F402" s="50" t="s">
        <v>100</v>
      </c>
      <c r="G402" s="12"/>
      <c r="H402" s="10">
        <f>H403+H406</f>
        <v>22465.7</v>
      </c>
      <c r="I402" s="10">
        <f>I403+I406</f>
        <v>17925.7</v>
      </c>
      <c r="J402" s="89">
        <f t="shared" si="107"/>
        <v>-4540</v>
      </c>
      <c r="K402" s="90">
        <f t="shared" si="108"/>
        <v>-20.208584642365906</v>
      </c>
      <c r="L402" s="4"/>
      <c r="N402" s="3"/>
    </row>
    <row r="403" spans="1:14" s="47" customFormat="1" ht="25.5">
      <c r="A403" s="19" t="s">
        <v>288</v>
      </c>
      <c r="B403" s="12" t="s">
        <v>35</v>
      </c>
      <c r="C403" s="12" t="s">
        <v>7</v>
      </c>
      <c r="D403" s="12" t="s">
        <v>1</v>
      </c>
      <c r="E403" s="8">
        <v>77101</v>
      </c>
      <c r="F403" s="103">
        <v>76700</v>
      </c>
      <c r="G403" s="12"/>
      <c r="H403" s="10">
        <f t="shared" ref="H403:I404" si="118">H404</f>
        <v>21823.200000000001</v>
      </c>
      <c r="I403" s="10">
        <f t="shared" si="118"/>
        <v>17618.5</v>
      </c>
      <c r="J403" s="89">
        <f t="shared" si="107"/>
        <v>-4204.7000000000007</v>
      </c>
      <c r="K403" s="90">
        <f t="shared" si="108"/>
        <v>-19.267110231313467</v>
      </c>
      <c r="L403" s="4"/>
      <c r="M403" s="47" t="s">
        <v>139</v>
      </c>
      <c r="N403" s="1"/>
    </row>
    <row r="404" spans="1:14" s="47" customFormat="1" ht="25.5">
      <c r="A404" s="19" t="s">
        <v>78</v>
      </c>
      <c r="B404" s="12" t="s">
        <v>35</v>
      </c>
      <c r="C404" s="12" t="s">
        <v>7</v>
      </c>
      <c r="D404" s="12" t="s">
        <v>1</v>
      </c>
      <c r="E404" s="8">
        <v>77101</v>
      </c>
      <c r="F404" s="103">
        <v>76700</v>
      </c>
      <c r="G404" s="12" t="s">
        <v>66</v>
      </c>
      <c r="H404" s="10">
        <f t="shared" si="118"/>
        <v>21823.200000000001</v>
      </c>
      <c r="I404" s="10">
        <f t="shared" si="118"/>
        <v>17618.5</v>
      </c>
      <c r="J404" s="89">
        <f t="shared" si="107"/>
        <v>-4204.7000000000007</v>
      </c>
      <c r="K404" s="90">
        <f t="shared" si="108"/>
        <v>-19.267110231313467</v>
      </c>
      <c r="L404" s="4"/>
      <c r="N404" s="1"/>
    </row>
    <row r="405" spans="1:14" s="47" customFormat="1">
      <c r="A405" s="19" t="s">
        <v>80</v>
      </c>
      <c r="B405" s="12" t="s">
        <v>35</v>
      </c>
      <c r="C405" s="12" t="s">
        <v>7</v>
      </c>
      <c r="D405" s="12" t="s">
        <v>1</v>
      </c>
      <c r="E405" s="8">
        <v>77101</v>
      </c>
      <c r="F405" s="103">
        <v>76700</v>
      </c>
      <c r="G405" s="12" t="s">
        <v>67</v>
      </c>
      <c r="H405" s="15">
        <v>21823.200000000001</v>
      </c>
      <c r="I405" s="15">
        <v>17618.5</v>
      </c>
      <c r="J405" s="89">
        <f t="shared" si="107"/>
        <v>-4204.7000000000007</v>
      </c>
      <c r="K405" s="90">
        <f t="shared" si="108"/>
        <v>-19.267110231313467</v>
      </c>
      <c r="L405" s="5"/>
      <c r="M405" s="47" t="s">
        <v>140</v>
      </c>
      <c r="N405" s="3"/>
    </row>
    <row r="406" spans="1:14" s="47" customFormat="1" ht="38.25">
      <c r="A406" s="63" t="s">
        <v>382</v>
      </c>
      <c r="B406" s="12" t="s">
        <v>35</v>
      </c>
      <c r="C406" s="12" t="s">
        <v>7</v>
      </c>
      <c r="D406" s="12" t="s">
        <v>1</v>
      </c>
      <c r="E406" s="8">
        <v>77101</v>
      </c>
      <c r="F406" s="8" t="s">
        <v>383</v>
      </c>
      <c r="G406" s="12"/>
      <c r="H406" s="22">
        <f>H407</f>
        <v>642.5</v>
      </c>
      <c r="I406" s="22">
        <f>I407</f>
        <v>307.2</v>
      </c>
      <c r="J406" s="89">
        <f t="shared" ref="J406:J408" si="119">I406-H406</f>
        <v>-335.3</v>
      </c>
      <c r="K406" s="90">
        <f t="shared" ref="K406:K408" si="120">I406/H406*100-100</f>
        <v>-52.186770428015564</v>
      </c>
      <c r="L406" s="5"/>
      <c r="N406" s="3"/>
    </row>
    <row r="407" spans="1:14" s="47" customFormat="1" ht="25.5">
      <c r="A407" s="63" t="s">
        <v>78</v>
      </c>
      <c r="B407" s="12" t="s">
        <v>35</v>
      </c>
      <c r="C407" s="12" t="s">
        <v>7</v>
      </c>
      <c r="D407" s="12" t="s">
        <v>1</v>
      </c>
      <c r="E407" s="8">
        <v>77101</v>
      </c>
      <c r="F407" s="8" t="s">
        <v>383</v>
      </c>
      <c r="G407" s="12" t="s">
        <v>66</v>
      </c>
      <c r="H407" s="22">
        <f>H408</f>
        <v>642.5</v>
      </c>
      <c r="I407" s="22">
        <f>I408</f>
        <v>307.2</v>
      </c>
      <c r="J407" s="89">
        <f t="shared" si="119"/>
        <v>-335.3</v>
      </c>
      <c r="K407" s="90">
        <f t="shared" si="120"/>
        <v>-52.186770428015564</v>
      </c>
      <c r="L407" s="5"/>
      <c r="N407" s="3"/>
    </row>
    <row r="408" spans="1:14" s="47" customFormat="1" ht="12.75">
      <c r="A408" s="115" t="s">
        <v>80</v>
      </c>
      <c r="B408" s="12" t="s">
        <v>35</v>
      </c>
      <c r="C408" s="12" t="s">
        <v>7</v>
      </c>
      <c r="D408" s="12" t="s">
        <v>1</v>
      </c>
      <c r="E408" s="8">
        <v>77101</v>
      </c>
      <c r="F408" s="8" t="s">
        <v>383</v>
      </c>
      <c r="G408" s="12" t="s">
        <v>67</v>
      </c>
      <c r="H408" s="15">
        <v>642.5</v>
      </c>
      <c r="I408" s="15">
        <v>307.2</v>
      </c>
      <c r="J408" s="89">
        <f t="shared" si="119"/>
        <v>-335.3</v>
      </c>
      <c r="K408" s="90">
        <f t="shared" si="120"/>
        <v>-52.186770428015564</v>
      </c>
      <c r="L408" s="5"/>
      <c r="N408" s="3"/>
    </row>
    <row r="409" spans="1:14" s="47" customFormat="1">
      <c r="A409" s="19" t="s">
        <v>122</v>
      </c>
      <c r="B409" s="12" t="s">
        <v>35</v>
      </c>
      <c r="C409" s="12" t="s">
        <v>7</v>
      </c>
      <c r="D409" s="12" t="s">
        <v>1</v>
      </c>
      <c r="E409" s="8">
        <v>77102</v>
      </c>
      <c r="F409" s="50" t="s">
        <v>100</v>
      </c>
      <c r="G409" s="12"/>
      <c r="H409" s="10">
        <f>H410+H413+H416+H419</f>
        <v>13950.1</v>
      </c>
      <c r="I409" s="10">
        <f>I410+I413+I416+I419</f>
        <v>8287</v>
      </c>
      <c r="J409" s="89">
        <f t="shared" si="107"/>
        <v>-5663.1</v>
      </c>
      <c r="K409" s="90">
        <f t="shared" si="108"/>
        <v>-40.595407918222811</v>
      </c>
      <c r="L409" s="4"/>
      <c r="N409" s="1"/>
    </row>
    <row r="410" spans="1:14" s="47" customFormat="1" ht="25.5">
      <c r="A410" s="19" t="s">
        <v>88</v>
      </c>
      <c r="B410" s="12" t="s">
        <v>35</v>
      </c>
      <c r="C410" s="12" t="s">
        <v>7</v>
      </c>
      <c r="D410" s="12" t="s">
        <v>1</v>
      </c>
      <c r="E410" s="8">
        <v>77102</v>
      </c>
      <c r="F410" s="50" t="s">
        <v>118</v>
      </c>
      <c r="G410" s="12"/>
      <c r="H410" s="10">
        <f t="shared" ref="H410:I411" si="121">H411</f>
        <v>12201.2</v>
      </c>
      <c r="I410" s="10">
        <f t="shared" si="121"/>
        <v>7599.1</v>
      </c>
      <c r="J410" s="89">
        <f t="shared" si="107"/>
        <v>-4602.1000000000004</v>
      </c>
      <c r="K410" s="90">
        <f t="shared" si="108"/>
        <v>-37.718421138904368</v>
      </c>
      <c r="L410" s="4"/>
      <c r="N410" s="1"/>
    </row>
    <row r="411" spans="1:14" s="47" customFormat="1" ht="25.5">
      <c r="A411" s="19" t="s">
        <v>78</v>
      </c>
      <c r="B411" s="12" t="s">
        <v>35</v>
      </c>
      <c r="C411" s="12" t="s">
        <v>7</v>
      </c>
      <c r="D411" s="12" t="s">
        <v>1</v>
      </c>
      <c r="E411" s="8">
        <v>77102</v>
      </c>
      <c r="F411" s="50" t="s">
        <v>118</v>
      </c>
      <c r="G411" s="12" t="s">
        <v>66</v>
      </c>
      <c r="H411" s="10">
        <f t="shared" si="121"/>
        <v>12201.2</v>
      </c>
      <c r="I411" s="10">
        <f t="shared" si="121"/>
        <v>7599.1</v>
      </c>
      <c r="J411" s="89">
        <f t="shared" si="107"/>
        <v>-4602.1000000000004</v>
      </c>
      <c r="K411" s="90">
        <f t="shared" si="108"/>
        <v>-37.718421138904368</v>
      </c>
      <c r="L411" s="4"/>
      <c r="N411" s="1"/>
    </row>
    <row r="412" spans="1:14" s="47" customFormat="1">
      <c r="A412" s="19" t="s">
        <v>80</v>
      </c>
      <c r="B412" s="12" t="s">
        <v>35</v>
      </c>
      <c r="C412" s="12" t="s">
        <v>7</v>
      </c>
      <c r="D412" s="12" t="s">
        <v>1</v>
      </c>
      <c r="E412" s="8">
        <v>77102</v>
      </c>
      <c r="F412" s="50" t="s">
        <v>118</v>
      </c>
      <c r="G412" s="12" t="s">
        <v>67</v>
      </c>
      <c r="H412" s="15">
        <v>12201.2</v>
      </c>
      <c r="I412" s="15">
        <v>7599.1</v>
      </c>
      <c r="J412" s="89">
        <f t="shared" si="107"/>
        <v>-4602.1000000000004</v>
      </c>
      <c r="K412" s="90">
        <f t="shared" si="108"/>
        <v>-37.718421138904368</v>
      </c>
      <c r="L412" s="5"/>
      <c r="N412" s="3"/>
    </row>
    <row r="413" spans="1:14" s="47" customFormat="1" ht="51">
      <c r="A413" s="19" t="s">
        <v>289</v>
      </c>
      <c r="B413" s="12" t="s">
        <v>35</v>
      </c>
      <c r="C413" s="12" t="s">
        <v>7</v>
      </c>
      <c r="D413" s="12" t="s">
        <v>1</v>
      </c>
      <c r="E413" s="8">
        <v>77102</v>
      </c>
      <c r="F413" s="103">
        <v>76900</v>
      </c>
      <c r="G413" s="12"/>
      <c r="H413" s="10">
        <f t="shared" ref="H413:I414" si="122">H414</f>
        <v>216.1</v>
      </c>
      <c r="I413" s="10">
        <f t="shared" si="122"/>
        <v>114</v>
      </c>
      <c r="J413" s="89">
        <f t="shared" si="107"/>
        <v>-102.1</v>
      </c>
      <c r="K413" s="90">
        <f t="shared" si="108"/>
        <v>-47.246645071726057</v>
      </c>
      <c r="L413" s="4"/>
      <c r="M413" s="47" t="s">
        <v>139</v>
      </c>
      <c r="N413" s="1"/>
    </row>
    <row r="414" spans="1:14" s="47" customFormat="1" ht="25.5">
      <c r="A414" s="19" t="s">
        <v>78</v>
      </c>
      <c r="B414" s="12" t="s">
        <v>35</v>
      </c>
      <c r="C414" s="12" t="s">
        <v>7</v>
      </c>
      <c r="D414" s="12" t="s">
        <v>1</v>
      </c>
      <c r="E414" s="8">
        <v>77102</v>
      </c>
      <c r="F414" s="103">
        <v>76900</v>
      </c>
      <c r="G414" s="12" t="s">
        <v>66</v>
      </c>
      <c r="H414" s="10">
        <f t="shared" si="122"/>
        <v>216.1</v>
      </c>
      <c r="I414" s="10">
        <f t="shared" si="122"/>
        <v>114</v>
      </c>
      <c r="J414" s="89">
        <f t="shared" si="107"/>
        <v>-102.1</v>
      </c>
      <c r="K414" s="90">
        <f t="shared" si="108"/>
        <v>-47.246645071726057</v>
      </c>
      <c r="L414" s="4"/>
      <c r="N414" s="1"/>
    </row>
    <row r="415" spans="1:14" s="47" customFormat="1">
      <c r="A415" s="19" t="s">
        <v>80</v>
      </c>
      <c r="B415" s="12" t="s">
        <v>35</v>
      </c>
      <c r="C415" s="12" t="s">
        <v>7</v>
      </c>
      <c r="D415" s="12" t="s">
        <v>1</v>
      </c>
      <c r="E415" s="8">
        <v>77102</v>
      </c>
      <c r="F415" s="103">
        <v>76900</v>
      </c>
      <c r="G415" s="12" t="s">
        <v>67</v>
      </c>
      <c r="H415" s="15">
        <v>216.1</v>
      </c>
      <c r="I415" s="15">
        <v>114</v>
      </c>
      <c r="J415" s="89">
        <f t="shared" si="107"/>
        <v>-102.1</v>
      </c>
      <c r="K415" s="90">
        <f t="shared" si="108"/>
        <v>-47.246645071726057</v>
      </c>
      <c r="L415" s="5"/>
      <c r="M415" s="47" t="s">
        <v>140</v>
      </c>
      <c r="N415" s="3"/>
    </row>
    <row r="416" spans="1:14" s="47" customFormat="1">
      <c r="A416" s="19" t="s">
        <v>89</v>
      </c>
      <c r="B416" s="12" t="s">
        <v>35</v>
      </c>
      <c r="C416" s="12" t="s">
        <v>7</v>
      </c>
      <c r="D416" s="12" t="s">
        <v>1</v>
      </c>
      <c r="E416" s="8">
        <v>77102</v>
      </c>
      <c r="F416" s="103">
        <v>99150</v>
      </c>
      <c r="G416" s="12"/>
      <c r="H416" s="10">
        <f t="shared" ref="H416:I417" si="123">H417</f>
        <v>1147.8</v>
      </c>
      <c r="I416" s="10">
        <f t="shared" si="123"/>
        <v>573.9</v>
      </c>
      <c r="J416" s="89">
        <f t="shared" si="107"/>
        <v>-573.9</v>
      </c>
      <c r="K416" s="90">
        <f t="shared" si="108"/>
        <v>-50</v>
      </c>
      <c r="L416" s="4"/>
      <c r="N416" s="1"/>
    </row>
    <row r="417" spans="1:14" s="47" customFormat="1" ht="25.5">
      <c r="A417" s="19" t="s">
        <v>78</v>
      </c>
      <c r="B417" s="12" t="s">
        <v>35</v>
      </c>
      <c r="C417" s="12" t="s">
        <v>7</v>
      </c>
      <c r="D417" s="12" t="s">
        <v>1</v>
      </c>
      <c r="E417" s="8">
        <v>77102</v>
      </c>
      <c r="F417" s="103">
        <v>99150</v>
      </c>
      <c r="G417" s="12" t="s">
        <v>66</v>
      </c>
      <c r="H417" s="10">
        <f t="shared" si="123"/>
        <v>1147.8</v>
      </c>
      <c r="I417" s="10">
        <f t="shared" si="123"/>
        <v>573.9</v>
      </c>
      <c r="J417" s="89">
        <f t="shared" si="107"/>
        <v>-573.9</v>
      </c>
      <c r="K417" s="90">
        <f t="shared" si="108"/>
        <v>-50</v>
      </c>
      <c r="L417" s="4"/>
      <c r="N417" s="1"/>
    </row>
    <row r="418" spans="1:14" s="47" customFormat="1">
      <c r="A418" s="19" t="s">
        <v>80</v>
      </c>
      <c r="B418" s="12" t="s">
        <v>35</v>
      </c>
      <c r="C418" s="12" t="s">
        <v>7</v>
      </c>
      <c r="D418" s="12" t="s">
        <v>1</v>
      </c>
      <c r="E418" s="8">
        <v>77102</v>
      </c>
      <c r="F418" s="103">
        <v>99150</v>
      </c>
      <c r="G418" s="12" t="s">
        <v>67</v>
      </c>
      <c r="H418" s="15">
        <v>1147.8</v>
      </c>
      <c r="I418" s="15">
        <v>573.9</v>
      </c>
      <c r="J418" s="89">
        <f t="shared" si="107"/>
        <v>-573.9</v>
      </c>
      <c r="K418" s="90">
        <f t="shared" si="108"/>
        <v>-50</v>
      </c>
      <c r="L418" s="5"/>
      <c r="N418" s="3"/>
    </row>
    <row r="419" spans="1:14" s="47" customFormat="1" ht="25.5">
      <c r="A419" s="19" t="s">
        <v>401</v>
      </c>
      <c r="B419" s="12" t="s">
        <v>35</v>
      </c>
      <c r="C419" s="12" t="s">
        <v>7</v>
      </c>
      <c r="D419" s="12" t="s">
        <v>1</v>
      </c>
      <c r="E419" s="8">
        <v>77102</v>
      </c>
      <c r="F419" s="103">
        <v>79200</v>
      </c>
      <c r="G419" s="12"/>
      <c r="H419" s="17">
        <f>H420</f>
        <v>385</v>
      </c>
      <c r="I419" s="17">
        <f>I420</f>
        <v>0</v>
      </c>
      <c r="J419" s="89">
        <f t="shared" si="107"/>
        <v>-385</v>
      </c>
      <c r="K419" s="90">
        <f t="shared" si="108"/>
        <v>-100</v>
      </c>
      <c r="L419" s="5"/>
      <c r="N419" s="3"/>
    </row>
    <row r="420" spans="1:14" s="47" customFormat="1" ht="25.5">
      <c r="A420" s="19" t="s">
        <v>78</v>
      </c>
      <c r="B420" s="12" t="s">
        <v>35</v>
      </c>
      <c r="C420" s="12" t="s">
        <v>7</v>
      </c>
      <c r="D420" s="12" t="s">
        <v>1</v>
      </c>
      <c r="E420" s="8">
        <v>77102</v>
      </c>
      <c r="F420" s="103">
        <v>79200</v>
      </c>
      <c r="G420" s="12" t="s">
        <v>66</v>
      </c>
      <c r="H420" s="17">
        <f>H421</f>
        <v>385</v>
      </c>
      <c r="I420" s="17">
        <f>I421</f>
        <v>0</v>
      </c>
      <c r="J420" s="89">
        <f t="shared" si="107"/>
        <v>-385</v>
      </c>
      <c r="K420" s="90">
        <f t="shared" si="108"/>
        <v>-100</v>
      </c>
      <c r="L420" s="5"/>
      <c r="N420" s="3"/>
    </row>
    <row r="421" spans="1:14" s="47" customFormat="1">
      <c r="A421" s="19" t="s">
        <v>80</v>
      </c>
      <c r="B421" s="12" t="s">
        <v>35</v>
      </c>
      <c r="C421" s="12" t="s">
        <v>7</v>
      </c>
      <c r="D421" s="12" t="s">
        <v>1</v>
      </c>
      <c r="E421" s="8">
        <v>77102</v>
      </c>
      <c r="F421" s="103">
        <v>79200</v>
      </c>
      <c r="G421" s="12" t="s">
        <v>67</v>
      </c>
      <c r="H421" s="15">
        <v>385</v>
      </c>
      <c r="I421" s="15">
        <v>0</v>
      </c>
      <c r="J421" s="89">
        <f t="shared" si="107"/>
        <v>-385</v>
      </c>
      <c r="K421" s="90">
        <f t="shared" si="108"/>
        <v>-100</v>
      </c>
      <c r="L421" s="5"/>
      <c r="N421" s="3"/>
    </row>
    <row r="422" spans="1:14" s="47" customFormat="1" ht="38.25">
      <c r="A422" s="20" t="s">
        <v>124</v>
      </c>
      <c r="B422" s="12" t="s">
        <v>35</v>
      </c>
      <c r="C422" s="12" t="s">
        <v>7</v>
      </c>
      <c r="D422" s="12" t="s">
        <v>1</v>
      </c>
      <c r="E422" s="8">
        <v>77104</v>
      </c>
      <c r="F422" s="50" t="s">
        <v>100</v>
      </c>
      <c r="G422" s="12"/>
      <c r="H422" s="10">
        <f t="shared" ref="H422:I424" si="124">H423</f>
        <v>16</v>
      </c>
      <c r="I422" s="10">
        <f t="shared" si="124"/>
        <v>0</v>
      </c>
      <c r="J422" s="89">
        <f t="shared" si="107"/>
        <v>-16</v>
      </c>
      <c r="K422" s="90">
        <f t="shared" si="108"/>
        <v>-100</v>
      </c>
      <c r="L422" s="4"/>
      <c r="N422" s="3"/>
    </row>
    <row r="423" spans="1:14" s="47" customFormat="1" ht="25.5">
      <c r="A423" s="20" t="s">
        <v>123</v>
      </c>
      <c r="B423" s="12" t="s">
        <v>35</v>
      </c>
      <c r="C423" s="12" t="s">
        <v>7</v>
      </c>
      <c r="D423" s="12" t="s">
        <v>1</v>
      </c>
      <c r="E423" s="8">
        <v>77104</v>
      </c>
      <c r="F423" s="103">
        <v>99160</v>
      </c>
      <c r="G423" s="12"/>
      <c r="H423" s="10">
        <f t="shared" si="124"/>
        <v>16</v>
      </c>
      <c r="I423" s="10">
        <f t="shared" si="124"/>
        <v>0</v>
      </c>
      <c r="J423" s="89">
        <f t="shared" si="107"/>
        <v>-16</v>
      </c>
      <c r="K423" s="90">
        <f t="shared" si="108"/>
        <v>-100</v>
      </c>
      <c r="L423" s="4"/>
      <c r="N423" s="1"/>
    </row>
    <row r="424" spans="1:14" s="47" customFormat="1">
      <c r="A424" s="19" t="s">
        <v>57</v>
      </c>
      <c r="B424" s="12" t="s">
        <v>35</v>
      </c>
      <c r="C424" s="12" t="s">
        <v>7</v>
      </c>
      <c r="D424" s="12" t="s">
        <v>1</v>
      </c>
      <c r="E424" s="8">
        <v>77104</v>
      </c>
      <c r="F424" s="103">
        <v>99160</v>
      </c>
      <c r="G424" s="12" t="s">
        <v>56</v>
      </c>
      <c r="H424" s="10">
        <f t="shared" si="124"/>
        <v>16</v>
      </c>
      <c r="I424" s="10">
        <f t="shared" si="124"/>
        <v>0</v>
      </c>
      <c r="J424" s="89">
        <f t="shared" si="107"/>
        <v>-16</v>
      </c>
      <c r="K424" s="90">
        <f t="shared" si="108"/>
        <v>-100</v>
      </c>
      <c r="L424" s="4"/>
      <c r="N424" s="1"/>
    </row>
    <row r="425" spans="1:14" s="47" customFormat="1" ht="25.5">
      <c r="A425" s="19" t="s">
        <v>58</v>
      </c>
      <c r="B425" s="12" t="s">
        <v>35</v>
      </c>
      <c r="C425" s="12" t="s">
        <v>7</v>
      </c>
      <c r="D425" s="12" t="s">
        <v>1</v>
      </c>
      <c r="E425" s="8">
        <v>77104</v>
      </c>
      <c r="F425" s="103">
        <v>99160</v>
      </c>
      <c r="G425" s="12" t="s">
        <v>17</v>
      </c>
      <c r="H425" s="15">
        <v>16</v>
      </c>
      <c r="I425" s="15">
        <v>0</v>
      </c>
      <c r="J425" s="89">
        <f t="shared" si="107"/>
        <v>-16</v>
      </c>
      <c r="K425" s="90">
        <f t="shared" si="108"/>
        <v>-100</v>
      </c>
      <c r="L425" s="5"/>
      <c r="N425" s="3"/>
    </row>
    <row r="426" spans="1:14" s="47" customFormat="1" ht="25.5">
      <c r="A426" s="63" t="s">
        <v>340</v>
      </c>
      <c r="B426" s="12" t="s">
        <v>35</v>
      </c>
      <c r="C426" s="12" t="s">
        <v>7</v>
      </c>
      <c r="D426" s="12" t="s">
        <v>1</v>
      </c>
      <c r="E426" s="8">
        <v>77105</v>
      </c>
      <c r="F426" s="50" t="s">
        <v>100</v>
      </c>
      <c r="G426" s="12"/>
      <c r="H426" s="17">
        <f>H427</f>
        <v>411.1</v>
      </c>
      <c r="I426" s="17">
        <f t="shared" ref="I426" si="125">I427</f>
        <v>384.1</v>
      </c>
      <c r="J426" s="89">
        <f t="shared" si="107"/>
        <v>-27</v>
      </c>
      <c r="K426" s="90">
        <f t="shared" si="108"/>
        <v>-6.567745074191194</v>
      </c>
      <c r="L426" s="5"/>
      <c r="N426" s="3"/>
    </row>
    <row r="427" spans="1:14" s="47" customFormat="1" ht="25.5">
      <c r="A427" s="63" t="s">
        <v>341</v>
      </c>
      <c r="B427" s="12" t="s">
        <v>35</v>
      </c>
      <c r="C427" s="12" t="s">
        <v>7</v>
      </c>
      <c r="D427" s="12" t="s">
        <v>1</v>
      </c>
      <c r="E427" s="8">
        <v>77105</v>
      </c>
      <c r="F427" s="103">
        <v>69100</v>
      </c>
      <c r="G427" s="12"/>
      <c r="H427" s="17">
        <f>H428</f>
        <v>411.1</v>
      </c>
      <c r="I427" s="17">
        <f t="shared" ref="I427" si="126">I428</f>
        <v>384.1</v>
      </c>
      <c r="J427" s="89">
        <f t="shared" si="107"/>
        <v>-27</v>
      </c>
      <c r="K427" s="90">
        <f t="shared" si="108"/>
        <v>-6.567745074191194</v>
      </c>
      <c r="L427" s="5"/>
      <c r="N427" s="3"/>
    </row>
    <row r="428" spans="1:14" s="47" customFormat="1" ht="25.5">
      <c r="A428" s="63" t="s">
        <v>78</v>
      </c>
      <c r="B428" s="12" t="s">
        <v>35</v>
      </c>
      <c r="C428" s="12" t="s">
        <v>7</v>
      </c>
      <c r="D428" s="12" t="s">
        <v>1</v>
      </c>
      <c r="E428" s="8">
        <v>77105</v>
      </c>
      <c r="F428" s="103">
        <v>69100</v>
      </c>
      <c r="G428" s="12" t="s">
        <v>66</v>
      </c>
      <c r="H428" s="17">
        <f>H429</f>
        <v>411.1</v>
      </c>
      <c r="I428" s="17">
        <f t="shared" ref="I428" si="127">I429</f>
        <v>384.1</v>
      </c>
      <c r="J428" s="89">
        <f t="shared" si="107"/>
        <v>-27</v>
      </c>
      <c r="K428" s="90">
        <f t="shared" si="108"/>
        <v>-6.567745074191194</v>
      </c>
      <c r="L428" s="5"/>
      <c r="N428" s="3"/>
    </row>
    <row r="429" spans="1:14" s="47" customFormat="1">
      <c r="A429" s="63" t="s">
        <v>80</v>
      </c>
      <c r="B429" s="12" t="s">
        <v>35</v>
      </c>
      <c r="C429" s="12" t="s">
        <v>7</v>
      </c>
      <c r="D429" s="12" t="s">
        <v>1</v>
      </c>
      <c r="E429" s="8">
        <v>77105</v>
      </c>
      <c r="F429" s="103">
        <v>69100</v>
      </c>
      <c r="G429" s="12" t="s">
        <v>67</v>
      </c>
      <c r="H429" s="15">
        <f>264.1+147</f>
        <v>411.1</v>
      </c>
      <c r="I429" s="15">
        <v>384.1</v>
      </c>
      <c r="J429" s="89">
        <f t="shared" si="107"/>
        <v>-27</v>
      </c>
      <c r="K429" s="90">
        <f t="shared" si="108"/>
        <v>-6.567745074191194</v>
      </c>
      <c r="L429" s="68"/>
      <c r="N429" s="3"/>
    </row>
    <row r="430" spans="1:14" s="47" customFormat="1" ht="25.5">
      <c r="A430" s="19" t="s">
        <v>194</v>
      </c>
      <c r="B430" s="12" t="s">
        <v>35</v>
      </c>
      <c r="C430" s="12" t="s">
        <v>7</v>
      </c>
      <c r="D430" s="12" t="s">
        <v>1</v>
      </c>
      <c r="E430" s="8">
        <v>77108</v>
      </c>
      <c r="F430" s="102" t="s">
        <v>100</v>
      </c>
      <c r="G430" s="12"/>
      <c r="H430" s="22">
        <f>H431+H434</f>
        <v>294</v>
      </c>
      <c r="I430" s="22">
        <f t="shared" ref="I430" si="128">I431+I434</f>
        <v>194</v>
      </c>
      <c r="J430" s="89">
        <f t="shared" si="107"/>
        <v>-100</v>
      </c>
      <c r="K430" s="90">
        <f t="shared" si="108"/>
        <v>-34.013605442176882</v>
      </c>
      <c r="L430" s="5"/>
      <c r="N430" s="3"/>
    </row>
    <row r="431" spans="1:14" s="47" customFormat="1" ht="25.5">
      <c r="A431" s="19" t="s">
        <v>192</v>
      </c>
      <c r="B431" s="12" t="s">
        <v>35</v>
      </c>
      <c r="C431" s="12" t="s">
        <v>7</v>
      </c>
      <c r="D431" s="12" t="s">
        <v>1</v>
      </c>
      <c r="E431" s="8">
        <v>77108</v>
      </c>
      <c r="F431" s="50" t="s">
        <v>271</v>
      </c>
      <c r="G431" s="12"/>
      <c r="H431" s="22">
        <f>H432</f>
        <v>291.10000000000002</v>
      </c>
      <c r="I431" s="22">
        <f t="shared" ref="I431:I432" si="129">I432</f>
        <v>194</v>
      </c>
      <c r="J431" s="89">
        <f t="shared" si="107"/>
        <v>-97.100000000000023</v>
      </c>
      <c r="K431" s="90">
        <f t="shared" si="108"/>
        <v>-33.356234970800415</v>
      </c>
      <c r="L431" s="5"/>
      <c r="N431" s="3"/>
    </row>
    <row r="432" spans="1:14" s="47" customFormat="1" ht="25.5">
      <c r="A432" s="19" t="s">
        <v>78</v>
      </c>
      <c r="B432" s="12" t="s">
        <v>35</v>
      </c>
      <c r="C432" s="12" t="s">
        <v>7</v>
      </c>
      <c r="D432" s="12" t="s">
        <v>1</v>
      </c>
      <c r="E432" s="8">
        <v>77108</v>
      </c>
      <c r="F432" s="50" t="s">
        <v>271</v>
      </c>
      <c r="G432" s="12" t="s">
        <v>66</v>
      </c>
      <c r="H432" s="22">
        <f>H433</f>
        <v>291.10000000000002</v>
      </c>
      <c r="I432" s="22">
        <f t="shared" si="129"/>
        <v>194</v>
      </c>
      <c r="J432" s="89">
        <f t="shared" si="107"/>
        <v>-97.100000000000023</v>
      </c>
      <c r="K432" s="90">
        <f t="shared" si="108"/>
        <v>-33.356234970800415</v>
      </c>
      <c r="L432" s="5"/>
      <c r="N432" s="3"/>
    </row>
    <row r="433" spans="1:14" s="47" customFormat="1">
      <c r="A433" s="19" t="s">
        <v>80</v>
      </c>
      <c r="B433" s="12" t="s">
        <v>35</v>
      </c>
      <c r="C433" s="12" t="s">
        <v>7</v>
      </c>
      <c r="D433" s="12" t="s">
        <v>1</v>
      </c>
      <c r="E433" s="8">
        <v>77108</v>
      </c>
      <c r="F433" s="50" t="s">
        <v>271</v>
      </c>
      <c r="G433" s="12" t="s">
        <v>67</v>
      </c>
      <c r="H433" s="15">
        <v>291.10000000000002</v>
      </c>
      <c r="I433" s="15">
        <v>194</v>
      </c>
      <c r="J433" s="89">
        <f t="shared" si="107"/>
        <v>-97.100000000000023</v>
      </c>
      <c r="K433" s="90">
        <f t="shared" si="108"/>
        <v>-33.356234970800415</v>
      </c>
      <c r="L433" s="5"/>
      <c r="N433" s="3"/>
    </row>
    <row r="434" spans="1:14" s="47" customFormat="1" ht="25.5">
      <c r="A434" s="19" t="s">
        <v>192</v>
      </c>
      <c r="B434" s="12" t="s">
        <v>35</v>
      </c>
      <c r="C434" s="12" t="s">
        <v>7</v>
      </c>
      <c r="D434" s="12" t="s">
        <v>1</v>
      </c>
      <c r="E434" s="8">
        <v>77108</v>
      </c>
      <c r="F434" s="50" t="s">
        <v>193</v>
      </c>
      <c r="G434" s="12"/>
      <c r="H434" s="22">
        <f>H435</f>
        <v>2.9</v>
      </c>
      <c r="I434" s="22">
        <f t="shared" ref="I434:I435" si="130">I435</f>
        <v>0</v>
      </c>
      <c r="J434" s="89">
        <f t="shared" ref="J434:J513" si="131">I434-H434</f>
        <v>-2.9</v>
      </c>
      <c r="K434" s="90">
        <f t="shared" ref="K434:K513" si="132">I434/H434*100-100</f>
        <v>-100</v>
      </c>
      <c r="L434" s="5"/>
      <c r="N434" s="3"/>
    </row>
    <row r="435" spans="1:14" s="47" customFormat="1" ht="25.5">
      <c r="A435" s="19" t="s">
        <v>78</v>
      </c>
      <c r="B435" s="12" t="s">
        <v>35</v>
      </c>
      <c r="C435" s="12" t="s">
        <v>7</v>
      </c>
      <c r="D435" s="12" t="s">
        <v>1</v>
      </c>
      <c r="E435" s="8">
        <v>77108</v>
      </c>
      <c r="F435" s="50" t="s">
        <v>193</v>
      </c>
      <c r="G435" s="12" t="s">
        <v>66</v>
      </c>
      <c r="H435" s="22">
        <f>H436</f>
        <v>2.9</v>
      </c>
      <c r="I435" s="22">
        <f t="shared" si="130"/>
        <v>0</v>
      </c>
      <c r="J435" s="89">
        <f t="shared" si="131"/>
        <v>-2.9</v>
      </c>
      <c r="K435" s="90">
        <f t="shared" si="132"/>
        <v>-100</v>
      </c>
      <c r="L435" s="5"/>
      <c r="N435" s="3"/>
    </row>
    <row r="436" spans="1:14" s="47" customFormat="1">
      <c r="A436" s="19" t="s">
        <v>80</v>
      </c>
      <c r="B436" s="12" t="s">
        <v>35</v>
      </c>
      <c r="C436" s="12" t="s">
        <v>7</v>
      </c>
      <c r="D436" s="12" t="s">
        <v>1</v>
      </c>
      <c r="E436" s="8">
        <v>77108</v>
      </c>
      <c r="F436" s="50" t="s">
        <v>193</v>
      </c>
      <c r="G436" s="12" t="s">
        <v>67</v>
      </c>
      <c r="H436" s="15">
        <v>2.9</v>
      </c>
      <c r="I436" s="15">
        <v>0</v>
      </c>
      <c r="J436" s="89">
        <f t="shared" si="131"/>
        <v>-2.9</v>
      </c>
      <c r="K436" s="90">
        <f t="shared" si="132"/>
        <v>-100</v>
      </c>
      <c r="L436" s="5"/>
      <c r="N436" s="3"/>
    </row>
    <row r="437" spans="1:14" s="47" customFormat="1">
      <c r="A437" s="19" t="s">
        <v>19</v>
      </c>
      <c r="B437" s="12" t="s">
        <v>35</v>
      </c>
      <c r="C437" s="12" t="s">
        <v>7</v>
      </c>
      <c r="D437" s="12" t="s">
        <v>6</v>
      </c>
      <c r="E437" s="12"/>
      <c r="F437" s="101"/>
      <c r="G437" s="12"/>
      <c r="H437" s="10">
        <f t="shared" ref="H437:I438" si="133">H438</f>
        <v>30800.300000000003</v>
      </c>
      <c r="I437" s="10">
        <f t="shared" si="133"/>
        <v>23756.400000000001</v>
      </c>
      <c r="J437" s="89">
        <f t="shared" si="131"/>
        <v>-7043.9000000000015</v>
      </c>
      <c r="K437" s="90">
        <f t="shared" si="132"/>
        <v>-22.869582439132088</v>
      </c>
      <c r="L437" s="4"/>
      <c r="N437" s="1"/>
    </row>
    <row r="438" spans="1:14" s="47" customFormat="1">
      <c r="A438" s="19" t="s">
        <v>318</v>
      </c>
      <c r="B438" s="12" t="s">
        <v>35</v>
      </c>
      <c r="C438" s="12" t="s">
        <v>7</v>
      </c>
      <c r="D438" s="12" t="s">
        <v>6</v>
      </c>
      <c r="E438" s="8">
        <v>77000</v>
      </c>
      <c r="F438" s="50" t="s">
        <v>100</v>
      </c>
      <c r="G438" s="12"/>
      <c r="H438" s="10">
        <f t="shared" si="133"/>
        <v>30800.300000000003</v>
      </c>
      <c r="I438" s="10">
        <f t="shared" si="133"/>
        <v>23756.400000000001</v>
      </c>
      <c r="J438" s="89">
        <f t="shared" si="131"/>
        <v>-7043.9000000000015</v>
      </c>
      <c r="K438" s="90">
        <f t="shared" si="132"/>
        <v>-22.869582439132088</v>
      </c>
      <c r="L438" s="4"/>
      <c r="N438" s="1"/>
    </row>
    <row r="439" spans="1:14" s="47" customFormat="1" ht="25.5">
      <c r="A439" s="19" t="s">
        <v>320</v>
      </c>
      <c r="B439" s="12" t="s">
        <v>35</v>
      </c>
      <c r="C439" s="12" t="s">
        <v>7</v>
      </c>
      <c r="D439" s="12" t="s">
        <v>6</v>
      </c>
      <c r="E439" s="8">
        <v>77200</v>
      </c>
      <c r="F439" s="50" t="s">
        <v>100</v>
      </c>
      <c r="G439" s="12"/>
      <c r="H439" s="10">
        <f>H440+H453+H460+H480+H487+H468+H472+H464+H476</f>
        <v>30800.300000000003</v>
      </c>
      <c r="I439" s="10">
        <f>I440+I453+I460+I480+I487+I468+I472+I464+I476</f>
        <v>23756.400000000001</v>
      </c>
      <c r="J439" s="89">
        <f t="shared" si="131"/>
        <v>-7043.9000000000015</v>
      </c>
      <c r="K439" s="90">
        <f t="shared" si="132"/>
        <v>-22.869582439132088</v>
      </c>
      <c r="L439" s="4"/>
      <c r="N439" s="1"/>
    </row>
    <row r="440" spans="1:14" s="47" customFormat="1" ht="25.5">
      <c r="A440" s="19" t="s">
        <v>176</v>
      </c>
      <c r="B440" s="12" t="s">
        <v>35</v>
      </c>
      <c r="C440" s="12" t="s">
        <v>7</v>
      </c>
      <c r="D440" s="12" t="s">
        <v>6</v>
      </c>
      <c r="E440" s="8">
        <v>77201</v>
      </c>
      <c r="F440" s="50" t="s">
        <v>100</v>
      </c>
      <c r="G440" s="12"/>
      <c r="H440" s="10">
        <f>H441+H447+H444+H450</f>
        <v>28110.899999999998</v>
      </c>
      <c r="I440" s="10">
        <f>I441+I447+I444+I450</f>
        <v>22783.1</v>
      </c>
      <c r="J440" s="89">
        <f t="shared" si="131"/>
        <v>-5327.7999999999993</v>
      </c>
      <c r="K440" s="90">
        <f t="shared" si="132"/>
        <v>-18.952790554553573</v>
      </c>
      <c r="L440" s="4"/>
      <c r="N440" s="1"/>
    </row>
    <row r="441" spans="1:14" s="47" customFormat="1" ht="25.5">
      <c r="A441" s="19" t="s">
        <v>88</v>
      </c>
      <c r="B441" s="12" t="s">
        <v>35</v>
      </c>
      <c r="C441" s="12" t="s">
        <v>7</v>
      </c>
      <c r="D441" s="12" t="s">
        <v>6</v>
      </c>
      <c r="E441" s="8">
        <v>77201</v>
      </c>
      <c r="F441" s="50" t="s">
        <v>118</v>
      </c>
      <c r="G441" s="12"/>
      <c r="H441" s="10">
        <f t="shared" ref="H441:I442" si="134">H442</f>
        <v>3700.3</v>
      </c>
      <c r="I441" s="10">
        <f t="shared" si="134"/>
        <v>1775.4</v>
      </c>
      <c r="J441" s="89">
        <f t="shared" si="131"/>
        <v>-1924.9</v>
      </c>
      <c r="K441" s="90">
        <f t="shared" si="132"/>
        <v>-52.020106477853147</v>
      </c>
      <c r="L441" s="4"/>
      <c r="N441" s="1"/>
    </row>
    <row r="442" spans="1:14" s="47" customFormat="1" ht="25.5">
      <c r="A442" s="19" t="s">
        <v>78</v>
      </c>
      <c r="B442" s="12" t="s">
        <v>35</v>
      </c>
      <c r="C442" s="12" t="s">
        <v>7</v>
      </c>
      <c r="D442" s="12" t="s">
        <v>6</v>
      </c>
      <c r="E442" s="8">
        <v>77201</v>
      </c>
      <c r="F442" s="50" t="s">
        <v>118</v>
      </c>
      <c r="G442" s="12" t="s">
        <v>66</v>
      </c>
      <c r="H442" s="10">
        <f t="shared" si="134"/>
        <v>3700.3</v>
      </c>
      <c r="I442" s="10">
        <f t="shared" si="134"/>
        <v>1775.4</v>
      </c>
      <c r="J442" s="89">
        <f t="shared" si="131"/>
        <v>-1924.9</v>
      </c>
      <c r="K442" s="90">
        <f t="shared" si="132"/>
        <v>-52.020106477853147</v>
      </c>
      <c r="L442" s="4"/>
      <c r="N442" s="1"/>
    </row>
    <row r="443" spans="1:14" s="47" customFormat="1">
      <c r="A443" s="19" t="s">
        <v>80</v>
      </c>
      <c r="B443" s="12" t="s">
        <v>35</v>
      </c>
      <c r="C443" s="12" t="s">
        <v>7</v>
      </c>
      <c r="D443" s="12" t="s">
        <v>6</v>
      </c>
      <c r="E443" s="8">
        <v>77201</v>
      </c>
      <c r="F443" s="50" t="s">
        <v>118</v>
      </c>
      <c r="G443" s="12" t="s">
        <v>67</v>
      </c>
      <c r="H443" s="15">
        <v>3700.3</v>
      </c>
      <c r="I443" s="15">
        <v>1775.4</v>
      </c>
      <c r="J443" s="89">
        <f t="shared" si="131"/>
        <v>-1924.9</v>
      </c>
      <c r="K443" s="90">
        <f t="shared" si="132"/>
        <v>-52.020106477853147</v>
      </c>
      <c r="L443" s="5"/>
      <c r="N443" s="3"/>
    </row>
    <row r="444" spans="1:14" s="47" customFormat="1" ht="12.75">
      <c r="A444" s="63" t="s">
        <v>386</v>
      </c>
      <c r="B444" s="12" t="s">
        <v>35</v>
      </c>
      <c r="C444" s="12" t="s">
        <v>7</v>
      </c>
      <c r="D444" s="12" t="s">
        <v>6</v>
      </c>
      <c r="E444" s="8">
        <v>77201</v>
      </c>
      <c r="F444" s="113" t="s">
        <v>126</v>
      </c>
      <c r="G444" s="12"/>
      <c r="H444" s="22">
        <f>H445</f>
        <v>15.5</v>
      </c>
      <c r="I444" s="22">
        <f>I445</f>
        <v>15.5</v>
      </c>
      <c r="J444" s="89">
        <f t="shared" ref="J444:J446" si="135">I444-H444</f>
        <v>0</v>
      </c>
      <c r="K444" s="90">
        <f t="shared" ref="K444:K446" si="136">I444/H444*100-100</f>
        <v>0</v>
      </c>
      <c r="L444" s="5"/>
      <c r="N444" s="3"/>
    </row>
    <row r="445" spans="1:14" s="47" customFormat="1" ht="25.5">
      <c r="A445" s="63" t="s">
        <v>78</v>
      </c>
      <c r="B445" s="12" t="s">
        <v>35</v>
      </c>
      <c r="C445" s="12" t="s">
        <v>7</v>
      </c>
      <c r="D445" s="12" t="s">
        <v>6</v>
      </c>
      <c r="E445" s="8">
        <v>77201</v>
      </c>
      <c r="F445" s="113" t="s">
        <v>126</v>
      </c>
      <c r="G445" s="12" t="s">
        <v>66</v>
      </c>
      <c r="H445" s="22">
        <f>H446</f>
        <v>15.5</v>
      </c>
      <c r="I445" s="22">
        <f>I446</f>
        <v>15.5</v>
      </c>
      <c r="J445" s="89">
        <f t="shared" si="135"/>
        <v>0</v>
      </c>
      <c r="K445" s="90">
        <f t="shared" si="136"/>
        <v>0</v>
      </c>
      <c r="L445" s="5"/>
      <c r="N445" s="3"/>
    </row>
    <row r="446" spans="1:14" s="47" customFormat="1" ht="12.75">
      <c r="A446" s="63" t="s">
        <v>80</v>
      </c>
      <c r="B446" s="12" t="s">
        <v>35</v>
      </c>
      <c r="C446" s="12" t="s">
        <v>7</v>
      </c>
      <c r="D446" s="12" t="s">
        <v>6</v>
      </c>
      <c r="E446" s="8">
        <v>77201</v>
      </c>
      <c r="F446" s="113" t="s">
        <v>126</v>
      </c>
      <c r="G446" s="12" t="s">
        <v>67</v>
      </c>
      <c r="H446" s="15">
        <v>15.5</v>
      </c>
      <c r="I446" s="15">
        <v>15.5</v>
      </c>
      <c r="J446" s="89">
        <f t="shared" si="135"/>
        <v>0</v>
      </c>
      <c r="K446" s="90">
        <f t="shared" si="136"/>
        <v>0</v>
      </c>
      <c r="L446" s="5"/>
      <c r="N446" s="3"/>
    </row>
    <row r="447" spans="1:14" s="47" customFormat="1" ht="25.5">
      <c r="A447" s="19" t="s">
        <v>290</v>
      </c>
      <c r="B447" s="12" t="s">
        <v>35</v>
      </c>
      <c r="C447" s="12" t="s">
        <v>7</v>
      </c>
      <c r="D447" s="12" t="s">
        <v>6</v>
      </c>
      <c r="E447" s="8">
        <v>77201</v>
      </c>
      <c r="F447" s="103">
        <v>77000</v>
      </c>
      <c r="G447" s="12"/>
      <c r="H447" s="10">
        <f t="shared" ref="H447:I448" si="137">H448</f>
        <v>23861</v>
      </c>
      <c r="I447" s="10">
        <f t="shared" si="137"/>
        <v>20839.599999999999</v>
      </c>
      <c r="J447" s="89">
        <f t="shared" si="131"/>
        <v>-3021.4000000000015</v>
      </c>
      <c r="K447" s="90">
        <f t="shared" si="132"/>
        <v>-12.662503667071803</v>
      </c>
      <c r="L447" s="4"/>
      <c r="M447" s="47" t="s">
        <v>139</v>
      </c>
      <c r="N447" s="1"/>
    </row>
    <row r="448" spans="1:14" s="47" customFormat="1" ht="25.5">
      <c r="A448" s="19" t="s">
        <v>78</v>
      </c>
      <c r="B448" s="12" t="s">
        <v>35</v>
      </c>
      <c r="C448" s="12" t="s">
        <v>7</v>
      </c>
      <c r="D448" s="12" t="s">
        <v>6</v>
      </c>
      <c r="E448" s="8">
        <v>77201</v>
      </c>
      <c r="F448" s="103">
        <v>77000</v>
      </c>
      <c r="G448" s="12" t="s">
        <v>66</v>
      </c>
      <c r="H448" s="10">
        <f t="shared" si="137"/>
        <v>23861</v>
      </c>
      <c r="I448" s="10">
        <f t="shared" si="137"/>
        <v>20839.599999999999</v>
      </c>
      <c r="J448" s="89">
        <f t="shared" si="131"/>
        <v>-3021.4000000000015</v>
      </c>
      <c r="K448" s="90">
        <f t="shared" si="132"/>
        <v>-12.662503667071803</v>
      </c>
      <c r="L448" s="4"/>
      <c r="N448" s="1"/>
    </row>
    <row r="449" spans="1:14" s="47" customFormat="1">
      <c r="A449" s="19" t="s">
        <v>80</v>
      </c>
      <c r="B449" s="12" t="s">
        <v>35</v>
      </c>
      <c r="C449" s="12" t="s">
        <v>7</v>
      </c>
      <c r="D449" s="12" t="s">
        <v>6</v>
      </c>
      <c r="E449" s="8">
        <v>77201</v>
      </c>
      <c r="F449" s="103">
        <v>77000</v>
      </c>
      <c r="G449" s="12" t="s">
        <v>67</v>
      </c>
      <c r="H449" s="15">
        <v>23861</v>
      </c>
      <c r="I449" s="15">
        <v>20839.599999999999</v>
      </c>
      <c r="J449" s="89">
        <f t="shared" si="131"/>
        <v>-3021.4000000000015</v>
      </c>
      <c r="K449" s="90">
        <f t="shared" si="132"/>
        <v>-12.662503667071803</v>
      </c>
      <c r="L449" s="5"/>
      <c r="M449" s="47" t="s">
        <v>140</v>
      </c>
      <c r="N449" s="3"/>
    </row>
    <row r="450" spans="1:14" s="47" customFormat="1" ht="38.25">
      <c r="A450" s="63" t="s">
        <v>384</v>
      </c>
      <c r="B450" s="12" t="s">
        <v>35</v>
      </c>
      <c r="C450" s="12" t="s">
        <v>7</v>
      </c>
      <c r="D450" s="12" t="s">
        <v>6</v>
      </c>
      <c r="E450" s="8">
        <v>77201</v>
      </c>
      <c r="F450" s="8" t="s">
        <v>385</v>
      </c>
      <c r="G450" s="12"/>
      <c r="H450" s="22">
        <f>H451</f>
        <v>534.1</v>
      </c>
      <c r="I450" s="22">
        <f>I451</f>
        <v>152.6</v>
      </c>
      <c r="J450" s="89">
        <f t="shared" ref="J450:J452" si="138">I450-H450</f>
        <v>-381.5</v>
      </c>
      <c r="K450" s="90">
        <f t="shared" ref="K450:K452" si="139">I450/H450*100-100</f>
        <v>-71.428571428571431</v>
      </c>
      <c r="L450" s="5"/>
      <c r="N450" s="3"/>
    </row>
    <row r="451" spans="1:14" s="47" customFormat="1" ht="25.5">
      <c r="A451" s="63" t="s">
        <v>78</v>
      </c>
      <c r="B451" s="12" t="s">
        <v>35</v>
      </c>
      <c r="C451" s="12" t="s">
        <v>7</v>
      </c>
      <c r="D451" s="12" t="s">
        <v>6</v>
      </c>
      <c r="E451" s="8">
        <v>77201</v>
      </c>
      <c r="F451" s="8" t="s">
        <v>385</v>
      </c>
      <c r="G451" s="12" t="s">
        <v>66</v>
      </c>
      <c r="H451" s="22">
        <f>H452</f>
        <v>534.1</v>
      </c>
      <c r="I451" s="22">
        <f>I452</f>
        <v>152.6</v>
      </c>
      <c r="J451" s="89">
        <f t="shared" si="138"/>
        <v>-381.5</v>
      </c>
      <c r="K451" s="90">
        <f t="shared" si="139"/>
        <v>-71.428571428571431</v>
      </c>
      <c r="L451" s="5"/>
      <c r="N451" s="3"/>
    </row>
    <row r="452" spans="1:14" s="47" customFormat="1" ht="12.75">
      <c r="A452" s="115" t="s">
        <v>80</v>
      </c>
      <c r="B452" s="12" t="s">
        <v>35</v>
      </c>
      <c r="C452" s="12" t="s">
        <v>7</v>
      </c>
      <c r="D452" s="12" t="s">
        <v>6</v>
      </c>
      <c r="E452" s="8">
        <v>77201</v>
      </c>
      <c r="F452" s="8" t="s">
        <v>385</v>
      </c>
      <c r="G452" s="12" t="s">
        <v>67</v>
      </c>
      <c r="H452" s="15">
        <v>534.1</v>
      </c>
      <c r="I452" s="15">
        <v>152.6</v>
      </c>
      <c r="J452" s="89">
        <f t="shared" si="138"/>
        <v>-381.5</v>
      </c>
      <c r="K452" s="90">
        <f t="shared" si="139"/>
        <v>-71.428571428571431</v>
      </c>
      <c r="L452" s="5"/>
      <c r="N452" s="3"/>
    </row>
    <row r="453" spans="1:14" s="47" customFormat="1">
      <c r="A453" s="19" t="s">
        <v>125</v>
      </c>
      <c r="B453" s="12" t="s">
        <v>35</v>
      </c>
      <c r="C453" s="12" t="s">
        <v>7</v>
      </c>
      <c r="D453" s="12" t="s">
        <v>6</v>
      </c>
      <c r="E453" s="8">
        <v>77202</v>
      </c>
      <c r="F453" s="50" t="s">
        <v>100</v>
      </c>
      <c r="G453" s="12"/>
      <c r="H453" s="10">
        <f>H454+H457</f>
        <v>954.90000000000009</v>
      </c>
      <c r="I453" s="10">
        <f>I454+I457</f>
        <v>503.79999999999995</v>
      </c>
      <c r="J453" s="89">
        <f t="shared" si="131"/>
        <v>-451.10000000000014</v>
      </c>
      <c r="K453" s="90">
        <f t="shared" si="132"/>
        <v>-47.240548748560073</v>
      </c>
      <c r="L453" s="4"/>
      <c r="N453" s="3"/>
    </row>
    <row r="454" spans="1:14" s="47" customFormat="1" ht="51">
      <c r="A454" s="19" t="s">
        <v>86</v>
      </c>
      <c r="B454" s="12" t="s">
        <v>35</v>
      </c>
      <c r="C454" s="12" t="s">
        <v>7</v>
      </c>
      <c r="D454" s="12" t="s">
        <v>6</v>
      </c>
      <c r="E454" s="8">
        <v>77202</v>
      </c>
      <c r="F454" s="103">
        <v>77200</v>
      </c>
      <c r="G454" s="12"/>
      <c r="H454" s="10">
        <f t="shared" ref="H454:I455" si="140">H455</f>
        <v>708.40000000000009</v>
      </c>
      <c r="I454" s="10">
        <f t="shared" si="140"/>
        <v>481.4</v>
      </c>
      <c r="J454" s="89">
        <f t="shared" si="131"/>
        <v>-227.00000000000011</v>
      </c>
      <c r="K454" s="90">
        <f t="shared" si="132"/>
        <v>-32.044042913608138</v>
      </c>
      <c r="L454" s="4"/>
      <c r="M454" s="47" t="s">
        <v>139</v>
      </c>
      <c r="N454" s="1"/>
    </row>
    <row r="455" spans="1:14" s="47" customFormat="1" ht="25.5">
      <c r="A455" s="19" t="s">
        <v>78</v>
      </c>
      <c r="B455" s="12" t="s">
        <v>35</v>
      </c>
      <c r="C455" s="12" t="s">
        <v>7</v>
      </c>
      <c r="D455" s="12" t="s">
        <v>6</v>
      </c>
      <c r="E455" s="8">
        <v>77202</v>
      </c>
      <c r="F455" s="103">
        <v>77200</v>
      </c>
      <c r="G455" s="12" t="s">
        <v>66</v>
      </c>
      <c r="H455" s="10">
        <f t="shared" si="140"/>
        <v>708.40000000000009</v>
      </c>
      <c r="I455" s="10">
        <f t="shared" si="140"/>
        <v>481.4</v>
      </c>
      <c r="J455" s="89">
        <f t="shared" si="131"/>
        <v>-227.00000000000011</v>
      </c>
      <c r="K455" s="90">
        <f t="shared" si="132"/>
        <v>-32.044042913608138</v>
      </c>
      <c r="L455" s="4"/>
      <c r="N455" s="1"/>
    </row>
    <row r="456" spans="1:14" s="47" customFormat="1">
      <c r="A456" s="19" t="s">
        <v>80</v>
      </c>
      <c r="B456" s="12" t="s">
        <v>35</v>
      </c>
      <c r="C456" s="12" t="s">
        <v>7</v>
      </c>
      <c r="D456" s="12" t="s">
        <v>6</v>
      </c>
      <c r="E456" s="8">
        <v>77202</v>
      </c>
      <c r="F456" s="103">
        <v>77200</v>
      </c>
      <c r="G456" s="12" t="s">
        <v>67</v>
      </c>
      <c r="H456" s="15">
        <f>570.7+137.7</f>
        <v>708.40000000000009</v>
      </c>
      <c r="I456" s="15">
        <v>481.4</v>
      </c>
      <c r="J456" s="89">
        <f t="shared" si="131"/>
        <v>-227.00000000000011</v>
      </c>
      <c r="K456" s="90">
        <f t="shared" si="132"/>
        <v>-32.044042913608138</v>
      </c>
      <c r="L456" s="5"/>
      <c r="M456" s="47" t="s">
        <v>140</v>
      </c>
      <c r="N456" s="3"/>
    </row>
    <row r="457" spans="1:14" s="47" customFormat="1" ht="51">
      <c r="A457" s="19" t="s">
        <v>141</v>
      </c>
      <c r="B457" s="12" t="s">
        <v>35</v>
      </c>
      <c r="C457" s="12" t="s">
        <v>7</v>
      </c>
      <c r="D457" s="12" t="s">
        <v>6</v>
      </c>
      <c r="E457" s="8">
        <v>77202</v>
      </c>
      <c r="F457" s="103">
        <v>77270</v>
      </c>
      <c r="G457" s="12"/>
      <c r="H457" s="10">
        <f t="shared" ref="H457:I458" si="141">H458</f>
        <v>246.5</v>
      </c>
      <c r="I457" s="10">
        <f t="shared" si="141"/>
        <v>22.4</v>
      </c>
      <c r="J457" s="89">
        <f t="shared" si="131"/>
        <v>-224.1</v>
      </c>
      <c r="K457" s="90">
        <f t="shared" si="132"/>
        <v>-90.912778904665316</v>
      </c>
      <c r="L457" s="4"/>
      <c r="N457" s="3"/>
    </row>
    <row r="458" spans="1:14" s="47" customFormat="1" ht="25.5">
      <c r="A458" s="19" t="s">
        <v>78</v>
      </c>
      <c r="B458" s="12" t="s">
        <v>35</v>
      </c>
      <c r="C458" s="12" t="s">
        <v>7</v>
      </c>
      <c r="D458" s="12" t="s">
        <v>6</v>
      </c>
      <c r="E458" s="8">
        <v>77202</v>
      </c>
      <c r="F458" s="103">
        <v>77270</v>
      </c>
      <c r="G458" s="12" t="s">
        <v>66</v>
      </c>
      <c r="H458" s="10">
        <f t="shared" si="141"/>
        <v>246.5</v>
      </c>
      <c r="I458" s="10">
        <f t="shared" si="141"/>
        <v>22.4</v>
      </c>
      <c r="J458" s="89">
        <f t="shared" si="131"/>
        <v>-224.1</v>
      </c>
      <c r="K458" s="90">
        <f t="shared" si="132"/>
        <v>-90.912778904665316</v>
      </c>
      <c r="L458" s="4"/>
      <c r="N458" s="3"/>
    </row>
    <row r="459" spans="1:14" s="47" customFormat="1">
      <c r="A459" s="19" t="s">
        <v>80</v>
      </c>
      <c r="B459" s="12" t="s">
        <v>35</v>
      </c>
      <c r="C459" s="12" t="s">
        <v>7</v>
      </c>
      <c r="D459" s="12" t="s">
        <v>6</v>
      </c>
      <c r="E459" s="8">
        <v>77202</v>
      </c>
      <c r="F459" s="103">
        <v>77270</v>
      </c>
      <c r="G459" s="12" t="s">
        <v>67</v>
      </c>
      <c r="H459" s="15">
        <v>246.5</v>
      </c>
      <c r="I459" s="15">
        <v>22.4</v>
      </c>
      <c r="J459" s="89">
        <f t="shared" si="131"/>
        <v>-224.1</v>
      </c>
      <c r="K459" s="90">
        <f t="shared" si="132"/>
        <v>-90.912778904665316</v>
      </c>
      <c r="L459" s="5"/>
      <c r="N459" s="3"/>
    </row>
    <row r="460" spans="1:14" s="47" customFormat="1" ht="25.5">
      <c r="A460" s="20" t="s">
        <v>178</v>
      </c>
      <c r="B460" s="12" t="s">
        <v>35</v>
      </c>
      <c r="C460" s="12" t="s">
        <v>7</v>
      </c>
      <c r="D460" s="12" t="s">
        <v>6</v>
      </c>
      <c r="E460" s="8">
        <v>77205</v>
      </c>
      <c r="F460" s="50" t="s">
        <v>100</v>
      </c>
      <c r="G460" s="12"/>
      <c r="H460" s="10">
        <f t="shared" ref="H460:I474" si="142">H461</f>
        <v>0</v>
      </c>
      <c r="I460" s="10">
        <f t="shared" si="142"/>
        <v>0</v>
      </c>
      <c r="J460" s="89">
        <f t="shared" si="131"/>
        <v>0</v>
      </c>
      <c r="K460" s="90" t="e">
        <f t="shared" si="132"/>
        <v>#DIV/0!</v>
      </c>
      <c r="L460" s="4"/>
      <c r="N460" s="1"/>
    </row>
    <row r="461" spans="1:14" s="47" customFormat="1">
      <c r="A461" s="20" t="s">
        <v>177</v>
      </c>
      <c r="B461" s="12" t="s">
        <v>35</v>
      </c>
      <c r="C461" s="12" t="s">
        <v>7</v>
      </c>
      <c r="D461" s="12" t="s">
        <v>6</v>
      </c>
      <c r="E461" s="8">
        <v>77205</v>
      </c>
      <c r="F461" s="103">
        <v>99170</v>
      </c>
      <c r="G461" s="12"/>
      <c r="H461" s="10">
        <f t="shared" si="142"/>
        <v>0</v>
      </c>
      <c r="I461" s="10">
        <f t="shared" si="142"/>
        <v>0</v>
      </c>
      <c r="J461" s="89">
        <f t="shared" si="131"/>
        <v>0</v>
      </c>
      <c r="K461" s="90" t="e">
        <f t="shared" si="132"/>
        <v>#DIV/0!</v>
      </c>
      <c r="L461" s="4"/>
      <c r="N461" s="1"/>
    </row>
    <row r="462" spans="1:14" s="47" customFormat="1">
      <c r="A462" s="19" t="s">
        <v>57</v>
      </c>
      <c r="B462" s="12" t="s">
        <v>35</v>
      </c>
      <c r="C462" s="12" t="s">
        <v>7</v>
      </c>
      <c r="D462" s="12" t="s">
        <v>6</v>
      </c>
      <c r="E462" s="8">
        <v>77205</v>
      </c>
      <c r="F462" s="103">
        <v>99170</v>
      </c>
      <c r="G462" s="12" t="s">
        <v>56</v>
      </c>
      <c r="H462" s="10">
        <f t="shared" si="142"/>
        <v>0</v>
      </c>
      <c r="I462" s="10">
        <f t="shared" si="142"/>
        <v>0</v>
      </c>
      <c r="J462" s="89">
        <f t="shared" si="131"/>
        <v>0</v>
      </c>
      <c r="K462" s="90" t="e">
        <f t="shared" si="132"/>
        <v>#DIV/0!</v>
      </c>
      <c r="L462" s="4"/>
      <c r="N462" s="1"/>
    </row>
    <row r="463" spans="1:14" s="47" customFormat="1" ht="25.5">
      <c r="A463" s="19" t="s">
        <v>58</v>
      </c>
      <c r="B463" s="12" t="s">
        <v>35</v>
      </c>
      <c r="C463" s="12" t="s">
        <v>7</v>
      </c>
      <c r="D463" s="12" t="s">
        <v>6</v>
      </c>
      <c r="E463" s="8">
        <v>77205</v>
      </c>
      <c r="F463" s="103">
        <v>99170</v>
      </c>
      <c r="G463" s="12" t="s">
        <v>17</v>
      </c>
      <c r="H463" s="15">
        <f>177.1-30-35.9-111.2</f>
        <v>0</v>
      </c>
      <c r="I463" s="15">
        <v>0</v>
      </c>
      <c r="J463" s="89">
        <f t="shared" si="131"/>
        <v>0</v>
      </c>
      <c r="K463" s="90" t="e">
        <f t="shared" si="132"/>
        <v>#DIV/0!</v>
      </c>
      <c r="L463" s="5"/>
      <c r="N463" s="3"/>
    </row>
    <row r="464" spans="1:14" s="47" customFormat="1" ht="25.5">
      <c r="A464" s="63" t="s">
        <v>392</v>
      </c>
      <c r="B464" s="12" t="s">
        <v>35</v>
      </c>
      <c r="C464" s="12" t="s">
        <v>7</v>
      </c>
      <c r="D464" s="12" t="s">
        <v>6</v>
      </c>
      <c r="E464" s="8">
        <v>77206</v>
      </c>
      <c r="F464" s="113" t="s">
        <v>100</v>
      </c>
      <c r="G464" s="12"/>
      <c r="H464" s="17">
        <f t="shared" ref="H464:I466" si="143">H465</f>
        <v>135</v>
      </c>
      <c r="I464" s="17">
        <f t="shared" si="143"/>
        <v>104.2</v>
      </c>
      <c r="J464" s="89">
        <f t="shared" ref="J464:J467" si="144">I464-H464</f>
        <v>-30.799999999999997</v>
      </c>
      <c r="K464" s="90">
        <f t="shared" ref="K464:K467" si="145">I464/H464*100-100</f>
        <v>-22.81481481481481</v>
      </c>
      <c r="L464" s="5"/>
      <c r="N464" s="3"/>
    </row>
    <row r="465" spans="1:14" s="47" customFormat="1" ht="12.75">
      <c r="A465" s="63" t="s">
        <v>393</v>
      </c>
      <c r="B465" s="12" t="s">
        <v>35</v>
      </c>
      <c r="C465" s="12" t="s">
        <v>7</v>
      </c>
      <c r="D465" s="12" t="s">
        <v>6</v>
      </c>
      <c r="E465" s="8">
        <v>77206</v>
      </c>
      <c r="F465" s="8">
        <v>69100</v>
      </c>
      <c r="G465" s="12"/>
      <c r="H465" s="17">
        <f t="shared" si="143"/>
        <v>135</v>
      </c>
      <c r="I465" s="17">
        <f t="shared" si="143"/>
        <v>104.2</v>
      </c>
      <c r="J465" s="89">
        <f t="shared" si="144"/>
        <v>-30.799999999999997</v>
      </c>
      <c r="K465" s="90">
        <f t="shared" si="145"/>
        <v>-22.81481481481481</v>
      </c>
      <c r="L465" s="5"/>
      <c r="N465" s="3"/>
    </row>
    <row r="466" spans="1:14" s="47" customFormat="1" ht="25.5">
      <c r="A466" s="63" t="s">
        <v>78</v>
      </c>
      <c r="B466" s="12" t="s">
        <v>35</v>
      </c>
      <c r="C466" s="12" t="s">
        <v>7</v>
      </c>
      <c r="D466" s="12" t="s">
        <v>6</v>
      </c>
      <c r="E466" s="8">
        <v>77206</v>
      </c>
      <c r="F466" s="8">
        <v>69100</v>
      </c>
      <c r="G466" s="12" t="s">
        <v>66</v>
      </c>
      <c r="H466" s="17">
        <f t="shared" si="143"/>
        <v>135</v>
      </c>
      <c r="I466" s="17">
        <f t="shared" si="143"/>
        <v>104.2</v>
      </c>
      <c r="J466" s="89">
        <f t="shared" si="144"/>
        <v>-30.799999999999997</v>
      </c>
      <c r="K466" s="90">
        <f t="shared" si="145"/>
        <v>-22.81481481481481</v>
      </c>
      <c r="L466" s="5"/>
      <c r="N466" s="3"/>
    </row>
    <row r="467" spans="1:14" s="47" customFormat="1" ht="12.75">
      <c r="A467" s="63" t="s">
        <v>80</v>
      </c>
      <c r="B467" s="12" t="s">
        <v>35</v>
      </c>
      <c r="C467" s="12" t="s">
        <v>7</v>
      </c>
      <c r="D467" s="12" t="s">
        <v>6</v>
      </c>
      <c r="E467" s="8">
        <v>77206</v>
      </c>
      <c r="F467" s="8">
        <v>69100</v>
      </c>
      <c r="G467" s="12" t="s">
        <v>67</v>
      </c>
      <c r="H467" s="15">
        <v>135</v>
      </c>
      <c r="I467" s="15">
        <v>104.2</v>
      </c>
      <c r="J467" s="89">
        <f t="shared" si="144"/>
        <v>-30.799999999999997</v>
      </c>
      <c r="K467" s="90">
        <f t="shared" si="145"/>
        <v>-22.81481481481481</v>
      </c>
      <c r="L467" s="5"/>
      <c r="N467" s="3"/>
    </row>
    <row r="468" spans="1:14" s="47" customFormat="1" ht="38.25">
      <c r="A468" s="19" t="s">
        <v>358</v>
      </c>
      <c r="B468" s="12" t="s">
        <v>35</v>
      </c>
      <c r="C468" s="12" t="s">
        <v>7</v>
      </c>
      <c r="D468" s="12" t="s">
        <v>6</v>
      </c>
      <c r="E468" s="8">
        <v>77207</v>
      </c>
      <c r="F468" s="50" t="s">
        <v>100</v>
      </c>
      <c r="G468" s="12"/>
      <c r="H468" s="10">
        <f t="shared" si="142"/>
        <v>729.2</v>
      </c>
      <c r="I468" s="10">
        <f t="shared" si="142"/>
        <v>129</v>
      </c>
      <c r="J468" s="89">
        <f t="shared" ref="J468:J475" si="146">I468-H468</f>
        <v>-600.20000000000005</v>
      </c>
      <c r="K468" s="90">
        <f t="shared" ref="K468:K475" si="147">I468/H468*100-100</f>
        <v>-82.309380142622047</v>
      </c>
      <c r="L468" s="5"/>
      <c r="N468" s="3"/>
    </row>
    <row r="469" spans="1:14" s="47" customFormat="1" ht="38.25">
      <c r="A469" s="19" t="s">
        <v>359</v>
      </c>
      <c r="B469" s="12" t="s">
        <v>35</v>
      </c>
      <c r="C469" s="12" t="s">
        <v>7</v>
      </c>
      <c r="D469" s="12" t="s">
        <v>6</v>
      </c>
      <c r="E469" s="8">
        <v>77207</v>
      </c>
      <c r="F469" s="103" t="s">
        <v>360</v>
      </c>
      <c r="G469" s="12"/>
      <c r="H469" s="10">
        <f t="shared" si="142"/>
        <v>729.2</v>
      </c>
      <c r="I469" s="10">
        <f t="shared" si="142"/>
        <v>129</v>
      </c>
      <c r="J469" s="89">
        <f t="shared" si="146"/>
        <v>-600.20000000000005</v>
      </c>
      <c r="K469" s="90">
        <f t="shared" si="147"/>
        <v>-82.309380142622047</v>
      </c>
      <c r="L469" s="5"/>
      <c r="N469" s="3"/>
    </row>
    <row r="470" spans="1:14" s="47" customFormat="1" ht="25.5">
      <c r="A470" s="19" t="s">
        <v>78</v>
      </c>
      <c r="B470" s="12" t="s">
        <v>35</v>
      </c>
      <c r="C470" s="12" t="s">
        <v>7</v>
      </c>
      <c r="D470" s="12" t="s">
        <v>6</v>
      </c>
      <c r="E470" s="8">
        <v>77207</v>
      </c>
      <c r="F470" s="103" t="s">
        <v>360</v>
      </c>
      <c r="G470" s="12" t="s">
        <v>66</v>
      </c>
      <c r="H470" s="10">
        <f t="shared" si="142"/>
        <v>729.2</v>
      </c>
      <c r="I470" s="10">
        <f t="shared" si="142"/>
        <v>129</v>
      </c>
      <c r="J470" s="89">
        <f t="shared" si="146"/>
        <v>-600.20000000000005</v>
      </c>
      <c r="K470" s="90">
        <f t="shared" si="147"/>
        <v>-82.309380142622047</v>
      </c>
      <c r="L470" s="5"/>
      <c r="N470" s="3"/>
    </row>
    <row r="471" spans="1:14" s="47" customFormat="1">
      <c r="A471" s="19" t="s">
        <v>80</v>
      </c>
      <c r="B471" s="96" t="s">
        <v>35</v>
      </c>
      <c r="C471" s="96" t="s">
        <v>7</v>
      </c>
      <c r="D471" s="96" t="s">
        <v>6</v>
      </c>
      <c r="E471" s="97">
        <v>77207</v>
      </c>
      <c r="F471" s="105" t="s">
        <v>360</v>
      </c>
      <c r="G471" s="12" t="s">
        <v>67</v>
      </c>
      <c r="H471" s="15">
        <v>729.2</v>
      </c>
      <c r="I471" s="15">
        <v>129</v>
      </c>
      <c r="J471" s="89">
        <f t="shared" si="146"/>
        <v>-600.20000000000005</v>
      </c>
      <c r="K471" s="90">
        <f t="shared" si="147"/>
        <v>-82.309380142622047</v>
      </c>
      <c r="L471" s="5"/>
      <c r="N471" s="3"/>
    </row>
    <row r="472" spans="1:14" s="47" customFormat="1" ht="38.25">
      <c r="A472" s="19" t="s">
        <v>361</v>
      </c>
      <c r="B472" s="12" t="s">
        <v>35</v>
      </c>
      <c r="C472" s="12" t="s">
        <v>7</v>
      </c>
      <c r="D472" s="12" t="s">
        <v>6</v>
      </c>
      <c r="E472" s="8">
        <v>77208</v>
      </c>
      <c r="F472" s="50" t="s">
        <v>100</v>
      </c>
      <c r="G472" s="12"/>
      <c r="H472" s="10">
        <f t="shared" si="142"/>
        <v>834.4</v>
      </c>
      <c r="I472" s="10">
        <f t="shared" si="142"/>
        <v>200.4</v>
      </c>
      <c r="J472" s="89">
        <f t="shared" si="146"/>
        <v>-634</v>
      </c>
      <c r="K472" s="90">
        <f t="shared" si="147"/>
        <v>-75.982742090124646</v>
      </c>
      <c r="L472" s="5"/>
      <c r="N472" s="3"/>
    </row>
    <row r="473" spans="1:14" s="47" customFormat="1" ht="38.25">
      <c r="A473" s="19" t="s">
        <v>362</v>
      </c>
      <c r="B473" s="12" t="s">
        <v>35</v>
      </c>
      <c r="C473" s="12" t="s">
        <v>7</v>
      </c>
      <c r="D473" s="12" t="s">
        <v>6</v>
      </c>
      <c r="E473" s="8">
        <v>77208</v>
      </c>
      <c r="F473" s="103" t="s">
        <v>363</v>
      </c>
      <c r="G473" s="12"/>
      <c r="H473" s="10">
        <f t="shared" si="142"/>
        <v>834.4</v>
      </c>
      <c r="I473" s="10">
        <f t="shared" si="142"/>
        <v>200.4</v>
      </c>
      <c r="J473" s="89">
        <f t="shared" si="146"/>
        <v>-634</v>
      </c>
      <c r="K473" s="90">
        <f t="shared" si="147"/>
        <v>-75.982742090124646</v>
      </c>
      <c r="L473" s="5"/>
      <c r="N473" s="3"/>
    </row>
    <row r="474" spans="1:14" s="47" customFormat="1" ht="25.5">
      <c r="A474" s="19" t="s">
        <v>78</v>
      </c>
      <c r="B474" s="12" t="s">
        <v>35</v>
      </c>
      <c r="C474" s="12" t="s">
        <v>7</v>
      </c>
      <c r="D474" s="12" t="s">
        <v>6</v>
      </c>
      <c r="E474" s="8">
        <v>77208</v>
      </c>
      <c r="F474" s="103" t="s">
        <v>363</v>
      </c>
      <c r="G474" s="12" t="s">
        <v>66</v>
      </c>
      <c r="H474" s="10">
        <f t="shared" si="142"/>
        <v>834.4</v>
      </c>
      <c r="I474" s="10">
        <f t="shared" si="142"/>
        <v>200.4</v>
      </c>
      <c r="J474" s="89">
        <f t="shared" si="146"/>
        <v>-634</v>
      </c>
      <c r="K474" s="90">
        <f t="shared" si="147"/>
        <v>-75.982742090124646</v>
      </c>
      <c r="L474" s="5"/>
      <c r="N474" s="3"/>
    </row>
    <row r="475" spans="1:14" s="47" customFormat="1">
      <c r="A475" s="19" t="s">
        <v>80</v>
      </c>
      <c r="B475" s="96" t="s">
        <v>35</v>
      </c>
      <c r="C475" s="96" t="s">
        <v>7</v>
      </c>
      <c r="D475" s="96" t="s">
        <v>6</v>
      </c>
      <c r="E475" s="97">
        <v>77208</v>
      </c>
      <c r="F475" s="105" t="s">
        <v>363</v>
      </c>
      <c r="G475" s="12" t="s">
        <v>67</v>
      </c>
      <c r="H475" s="15">
        <v>834.4</v>
      </c>
      <c r="I475" s="15">
        <v>200.4</v>
      </c>
      <c r="J475" s="89">
        <f t="shared" si="146"/>
        <v>-634</v>
      </c>
      <c r="K475" s="90">
        <f t="shared" si="147"/>
        <v>-75.982742090124646</v>
      </c>
      <c r="L475" s="5"/>
      <c r="N475" s="3"/>
    </row>
    <row r="476" spans="1:14" s="47" customFormat="1" ht="25.5">
      <c r="A476" s="64" t="s">
        <v>394</v>
      </c>
      <c r="B476" s="12" t="s">
        <v>35</v>
      </c>
      <c r="C476" s="12" t="s">
        <v>7</v>
      </c>
      <c r="D476" s="12" t="s">
        <v>6</v>
      </c>
      <c r="E476" s="8">
        <v>77209</v>
      </c>
      <c r="F476" s="113" t="s">
        <v>100</v>
      </c>
      <c r="G476" s="12"/>
      <c r="H476" s="17">
        <f t="shared" ref="H476:I478" si="148">H477</f>
        <v>35.9</v>
      </c>
      <c r="I476" s="17">
        <f t="shared" si="148"/>
        <v>35.9</v>
      </c>
      <c r="J476" s="89">
        <f t="shared" ref="J476:J479" si="149">I476-H476</f>
        <v>0</v>
      </c>
      <c r="K476" s="90">
        <f t="shared" ref="K476:K479" si="150">I476/H476*100-100</f>
        <v>0</v>
      </c>
      <c r="L476" s="5"/>
      <c r="N476" s="3"/>
    </row>
    <row r="477" spans="1:14" s="47" customFormat="1" ht="12.75">
      <c r="A477" s="63" t="s">
        <v>395</v>
      </c>
      <c r="B477" s="12" t="s">
        <v>35</v>
      </c>
      <c r="C477" s="12" t="s">
        <v>7</v>
      </c>
      <c r="D477" s="12" t="s">
        <v>6</v>
      </c>
      <c r="E477" s="8">
        <v>77209</v>
      </c>
      <c r="F477" s="8">
        <v>99170</v>
      </c>
      <c r="G477" s="12"/>
      <c r="H477" s="17">
        <f t="shared" si="148"/>
        <v>35.9</v>
      </c>
      <c r="I477" s="17">
        <f t="shared" si="148"/>
        <v>35.9</v>
      </c>
      <c r="J477" s="89">
        <f t="shared" si="149"/>
        <v>0</v>
      </c>
      <c r="K477" s="90">
        <f t="shared" si="150"/>
        <v>0</v>
      </c>
      <c r="L477" s="5"/>
      <c r="N477" s="3"/>
    </row>
    <row r="478" spans="1:14" s="47" customFormat="1" ht="12.75">
      <c r="A478" s="63" t="s">
        <v>57</v>
      </c>
      <c r="B478" s="12" t="s">
        <v>35</v>
      </c>
      <c r="C478" s="12" t="s">
        <v>7</v>
      </c>
      <c r="D478" s="12" t="s">
        <v>6</v>
      </c>
      <c r="E478" s="8">
        <v>77209</v>
      </c>
      <c r="F478" s="8">
        <v>99170</v>
      </c>
      <c r="G478" s="12" t="s">
        <v>56</v>
      </c>
      <c r="H478" s="17">
        <f t="shared" si="148"/>
        <v>35.9</v>
      </c>
      <c r="I478" s="17">
        <f t="shared" si="148"/>
        <v>35.9</v>
      </c>
      <c r="J478" s="89">
        <f t="shared" si="149"/>
        <v>0</v>
      </c>
      <c r="K478" s="90">
        <f t="shared" si="150"/>
        <v>0</v>
      </c>
      <c r="L478" s="5"/>
      <c r="N478" s="3"/>
    </row>
    <row r="479" spans="1:14" s="47" customFormat="1" ht="25.5">
      <c r="A479" s="63" t="s">
        <v>58</v>
      </c>
      <c r="B479" s="12" t="s">
        <v>35</v>
      </c>
      <c r="C479" s="12" t="s">
        <v>7</v>
      </c>
      <c r="D479" s="12" t="s">
        <v>6</v>
      </c>
      <c r="E479" s="8">
        <v>77209</v>
      </c>
      <c r="F479" s="8">
        <v>99170</v>
      </c>
      <c r="G479" s="12" t="s">
        <v>17</v>
      </c>
      <c r="H479" s="15">
        <v>35.9</v>
      </c>
      <c r="I479" s="15">
        <v>35.9</v>
      </c>
      <c r="J479" s="89">
        <f t="shared" si="149"/>
        <v>0</v>
      </c>
      <c r="K479" s="90">
        <f t="shared" si="150"/>
        <v>0</v>
      </c>
      <c r="L479" s="5"/>
      <c r="N479" s="3"/>
    </row>
    <row r="480" spans="1:14" s="47" customFormat="1" ht="38.25">
      <c r="A480" s="20" t="s">
        <v>295</v>
      </c>
      <c r="B480" s="12" t="s">
        <v>35</v>
      </c>
      <c r="C480" s="12" t="s">
        <v>7</v>
      </c>
      <c r="D480" s="12" t="s">
        <v>6</v>
      </c>
      <c r="E480" s="8" t="s">
        <v>346</v>
      </c>
      <c r="F480" s="50" t="s">
        <v>100</v>
      </c>
      <c r="G480" s="12"/>
      <c r="H480" s="22">
        <f>H481+H484</f>
        <v>0</v>
      </c>
      <c r="I480" s="22">
        <f t="shared" ref="I480" si="151">I481+I484</f>
        <v>0</v>
      </c>
      <c r="J480" s="89">
        <f t="shared" si="131"/>
        <v>0</v>
      </c>
      <c r="K480" s="90" t="e">
        <f t="shared" si="132"/>
        <v>#DIV/0!</v>
      </c>
      <c r="L480" s="5"/>
      <c r="N480" s="3"/>
    </row>
    <row r="481" spans="1:14" s="47" customFormat="1" ht="38.25">
      <c r="A481" s="19" t="s">
        <v>296</v>
      </c>
      <c r="B481" s="12" t="s">
        <v>35</v>
      </c>
      <c r="C481" s="12" t="s">
        <v>7</v>
      </c>
      <c r="D481" s="12" t="s">
        <v>6</v>
      </c>
      <c r="E481" s="8" t="s">
        <v>346</v>
      </c>
      <c r="F481" s="103" t="s">
        <v>294</v>
      </c>
      <c r="G481" s="12"/>
      <c r="H481" s="22">
        <f>H482</f>
        <v>0</v>
      </c>
      <c r="I481" s="22">
        <f t="shared" ref="I481:I482" si="152">I482</f>
        <v>0</v>
      </c>
      <c r="J481" s="89">
        <f t="shared" si="131"/>
        <v>0</v>
      </c>
      <c r="K481" s="90" t="e">
        <f t="shared" si="132"/>
        <v>#DIV/0!</v>
      </c>
      <c r="L481" s="5"/>
      <c r="N481" s="3"/>
    </row>
    <row r="482" spans="1:14" s="47" customFormat="1" ht="25.5">
      <c r="A482" s="19" t="s">
        <v>78</v>
      </c>
      <c r="B482" s="12" t="s">
        <v>35</v>
      </c>
      <c r="C482" s="12" t="s">
        <v>7</v>
      </c>
      <c r="D482" s="12" t="s">
        <v>6</v>
      </c>
      <c r="E482" s="8" t="s">
        <v>346</v>
      </c>
      <c r="F482" s="103" t="s">
        <v>294</v>
      </c>
      <c r="G482" s="12" t="s">
        <v>66</v>
      </c>
      <c r="H482" s="22">
        <f>H483</f>
        <v>0</v>
      </c>
      <c r="I482" s="22">
        <f t="shared" si="152"/>
        <v>0</v>
      </c>
      <c r="J482" s="89">
        <f t="shared" si="131"/>
        <v>0</v>
      </c>
      <c r="K482" s="90" t="e">
        <f t="shared" si="132"/>
        <v>#DIV/0!</v>
      </c>
      <c r="L482" s="5"/>
      <c r="N482" s="3"/>
    </row>
    <row r="483" spans="1:14" s="47" customFormat="1">
      <c r="A483" s="19" t="s">
        <v>80</v>
      </c>
      <c r="B483" s="12" t="s">
        <v>35</v>
      </c>
      <c r="C483" s="12" t="s">
        <v>7</v>
      </c>
      <c r="D483" s="12" t="s">
        <v>6</v>
      </c>
      <c r="E483" s="8" t="s">
        <v>346</v>
      </c>
      <c r="F483" s="103" t="s">
        <v>294</v>
      </c>
      <c r="G483" s="12" t="s">
        <v>67</v>
      </c>
      <c r="H483" s="15">
        <v>0</v>
      </c>
      <c r="I483" s="15">
        <v>0</v>
      </c>
      <c r="J483" s="89">
        <f t="shared" si="131"/>
        <v>0</v>
      </c>
      <c r="K483" s="90" t="e">
        <f t="shared" si="132"/>
        <v>#DIV/0!</v>
      </c>
      <c r="L483" s="5"/>
      <c r="N483" s="3"/>
    </row>
    <row r="484" spans="1:14" s="47" customFormat="1" ht="38.25">
      <c r="A484" s="30" t="s">
        <v>297</v>
      </c>
      <c r="B484" s="12" t="s">
        <v>35</v>
      </c>
      <c r="C484" s="12" t="s">
        <v>7</v>
      </c>
      <c r="D484" s="12" t="s">
        <v>6</v>
      </c>
      <c r="E484" s="8" t="s">
        <v>346</v>
      </c>
      <c r="F484" s="103" t="s">
        <v>298</v>
      </c>
      <c r="G484" s="12"/>
      <c r="H484" s="22">
        <f>H485</f>
        <v>0</v>
      </c>
      <c r="I484" s="22">
        <f t="shared" ref="I484:I485" si="153">I485</f>
        <v>0</v>
      </c>
      <c r="J484" s="89">
        <f t="shared" si="131"/>
        <v>0</v>
      </c>
      <c r="K484" s="90" t="e">
        <f t="shared" si="132"/>
        <v>#DIV/0!</v>
      </c>
      <c r="L484" s="5"/>
      <c r="N484" s="3"/>
    </row>
    <row r="485" spans="1:14" s="47" customFormat="1" ht="25.5">
      <c r="A485" s="30" t="s">
        <v>78</v>
      </c>
      <c r="B485" s="12" t="s">
        <v>35</v>
      </c>
      <c r="C485" s="12" t="s">
        <v>7</v>
      </c>
      <c r="D485" s="12" t="s">
        <v>6</v>
      </c>
      <c r="E485" s="8" t="s">
        <v>346</v>
      </c>
      <c r="F485" s="103" t="s">
        <v>298</v>
      </c>
      <c r="G485" s="12" t="s">
        <v>66</v>
      </c>
      <c r="H485" s="22">
        <f>H486</f>
        <v>0</v>
      </c>
      <c r="I485" s="22">
        <f t="shared" si="153"/>
        <v>0</v>
      </c>
      <c r="J485" s="89">
        <f t="shared" si="131"/>
        <v>0</v>
      </c>
      <c r="K485" s="90" t="e">
        <f t="shared" si="132"/>
        <v>#DIV/0!</v>
      </c>
      <c r="L485" s="5"/>
      <c r="N485" s="3"/>
    </row>
    <row r="486" spans="1:14" s="47" customFormat="1">
      <c r="A486" s="30" t="s">
        <v>80</v>
      </c>
      <c r="B486" s="12" t="s">
        <v>35</v>
      </c>
      <c r="C486" s="12" t="s">
        <v>7</v>
      </c>
      <c r="D486" s="12" t="s">
        <v>6</v>
      </c>
      <c r="E486" s="8" t="s">
        <v>346</v>
      </c>
      <c r="F486" s="103" t="s">
        <v>298</v>
      </c>
      <c r="G486" s="12" t="s">
        <v>67</v>
      </c>
      <c r="H486" s="60">
        <v>0</v>
      </c>
      <c r="I486" s="60">
        <v>0</v>
      </c>
      <c r="J486" s="89">
        <f t="shared" si="131"/>
        <v>0</v>
      </c>
      <c r="K486" s="90" t="e">
        <f t="shared" si="132"/>
        <v>#DIV/0!</v>
      </c>
      <c r="L486" s="5"/>
      <c r="N486" s="3"/>
    </row>
    <row r="487" spans="1:14" s="47" customFormat="1" ht="38.25">
      <c r="A487" s="29" t="s">
        <v>300</v>
      </c>
      <c r="B487" s="12" t="s">
        <v>35</v>
      </c>
      <c r="C487" s="12" t="s">
        <v>7</v>
      </c>
      <c r="D487" s="12" t="s">
        <v>6</v>
      </c>
      <c r="E487" s="59" t="s">
        <v>299</v>
      </c>
      <c r="F487" s="106" t="s">
        <v>100</v>
      </c>
      <c r="G487" s="32"/>
      <c r="H487" s="61">
        <f>H488</f>
        <v>0</v>
      </c>
      <c r="I487" s="61">
        <f t="shared" ref="I487:I489" si="154">I488</f>
        <v>0</v>
      </c>
      <c r="J487" s="89">
        <f t="shared" si="131"/>
        <v>0</v>
      </c>
      <c r="K487" s="90" t="e">
        <f t="shared" si="132"/>
        <v>#DIV/0!</v>
      </c>
      <c r="L487" s="5"/>
      <c r="N487" s="3"/>
    </row>
    <row r="488" spans="1:14" s="47" customFormat="1" ht="25.5">
      <c r="A488" s="29" t="s">
        <v>301</v>
      </c>
      <c r="B488" s="12" t="s">
        <v>35</v>
      </c>
      <c r="C488" s="12" t="s">
        <v>7</v>
      </c>
      <c r="D488" s="12" t="s">
        <v>6</v>
      </c>
      <c r="E488" s="59" t="s">
        <v>299</v>
      </c>
      <c r="F488" s="107">
        <v>51690</v>
      </c>
      <c r="G488" s="32"/>
      <c r="H488" s="61">
        <f>H489</f>
        <v>0</v>
      </c>
      <c r="I488" s="61">
        <f t="shared" si="154"/>
        <v>0</v>
      </c>
      <c r="J488" s="89">
        <f t="shared" si="131"/>
        <v>0</v>
      </c>
      <c r="K488" s="90" t="e">
        <f t="shared" si="132"/>
        <v>#DIV/0!</v>
      </c>
      <c r="L488" s="5"/>
      <c r="N488" s="3"/>
    </row>
    <row r="489" spans="1:14" s="47" customFormat="1" ht="25.5">
      <c r="A489" s="30" t="s">
        <v>78</v>
      </c>
      <c r="B489" s="12" t="s">
        <v>35</v>
      </c>
      <c r="C489" s="12" t="s">
        <v>7</v>
      </c>
      <c r="D489" s="12" t="s">
        <v>6</v>
      </c>
      <c r="E489" s="59" t="s">
        <v>299</v>
      </c>
      <c r="F489" s="107">
        <v>51690</v>
      </c>
      <c r="G489" s="32" t="s">
        <v>66</v>
      </c>
      <c r="H489" s="61">
        <f>H490</f>
        <v>0</v>
      </c>
      <c r="I489" s="61">
        <f t="shared" si="154"/>
        <v>0</v>
      </c>
      <c r="J489" s="89">
        <f t="shared" si="131"/>
        <v>0</v>
      </c>
      <c r="K489" s="90" t="e">
        <f t="shared" si="132"/>
        <v>#DIV/0!</v>
      </c>
      <c r="L489" s="5"/>
      <c r="N489" s="3"/>
    </row>
    <row r="490" spans="1:14" s="47" customFormat="1" ht="15.75">
      <c r="A490" s="30" t="s">
        <v>80</v>
      </c>
      <c r="B490" s="12" t="s">
        <v>35</v>
      </c>
      <c r="C490" s="12" t="s">
        <v>7</v>
      </c>
      <c r="D490" s="12" t="s">
        <v>6</v>
      </c>
      <c r="E490" s="59" t="s">
        <v>299</v>
      </c>
      <c r="F490" s="107">
        <v>51690</v>
      </c>
      <c r="G490" s="32" t="s">
        <v>67</v>
      </c>
      <c r="H490" s="60">
        <v>0</v>
      </c>
      <c r="I490" s="60">
        <v>0</v>
      </c>
      <c r="J490" s="89">
        <f t="shared" si="131"/>
        <v>0</v>
      </c>
      <c r="K490" s="90" t="e">
        <f t="shared" si="132"/>
        <v>#DIV/0!</v>
      </c>
      <c r="L490" s="5"/>
      <c r="N490" s="3"/>
    </row>
    <row r="491" spans="1:14" s="47" customFormat="1" ht="38.25">
      <c r="A491" s="19" t="s">
        <v>297</v>
      </c>
      <c r="B491" s="12" t="s">
        <v>35</v>
      </c>
      <c r="C491" s="12" t="s">
        <v>7</v>
      </c>
      <c r="D491" s="12" t="s">
        <v>5</v>
      </c>
      <c r="E491" s="8"/>
      <c r="F491" s="103"/>
      <c r="G491" s="12"/>
      <c r="H491" s="10">
        <f>H492+H498</f>
        <v>16547.600000000002</v>
      </c>
      <c r="I491" s="10">
        <f>I492+I498</f>
        <v>10515.3</v>
      </c>
      <c r="J491" s="89">
        <f t="shared" si="131"/>
        <v>-6032.3000000000029</v>
      </c>
      <c r="K491" s="90">
        <f t="shared" si="132"/>
        <v>-36.454229012062186</v>
      </c>
      <c r="L491" s="4"/>
      <c r="N491" s="3"/>
    </row>
    <row r="492" spans="1:14" s="47" customFormat="1" ht="25.5">
      <c r="A492" s="19" t="s">
        <v>321</v>
      </c>
      <c r="B492" s="12" t="s">
        <v>35</v>
      </c>
      <c r="C492" s="12" t="s">
        <v>7</v>
      </c>
      <c r="D492" s="12" t="s">
        <v>5</v>
      </c>
      <c r="E492" s="8">
        <v>72000</v>
      </c>
      <c r="F492" s="50" t="s">
        <v>100</v>
      </c>
      <c r="G492" s="12"/>
      <c r="H492" s="10">
        <f t="shared" ref="H492:I495" si="155">H493</f>
        <v>1</v>
      </c>
      <c r="I492" s="10">
        <f t="shared" si="155"/>
        <v>0</v>
      </c>
      <c r="J492" s="89">
        <f t="shared" si="131"/>
        <v>-1</v>
      </c>
      <c r="K492" s="90">
        <f t="shared" si="132"/>
        <v>-100</v>
      </c>
      <c r="L492" s="4"/>
      <c r="N492" s="3"/>
    </row>
    <row r="493" spans="1:14" s="47" customFormat="1" ht="25.5">
      <c r="A493" s="19" t="s">
        <v>322</v>
      </c>
      <c r="B493" s="12" t="s">
        <v>35</v>
      </c>
      <c r="C493" s="12" t="s">
        <v>7</v>
      </c>
      <c r="D493" s="12" t="s">
        <v>5</v>
      </c>
      <c r="E493" s="8">
        <v>72001</v>
      </c>
      <c r="F493" s="50" t="s">
        <v>100</v>
      </c>
      <c r="G493" s="12"/>
      <c r="H493" s="10">
        <f t="shared" si="155"/>
        <v>1</v>
      </c>
      <c r="I493" s="10">
        <f t="shared" si="155"/>
        <v>0</v>
      </c>
      <c r="J493" s="89">
        <f t="shared" si="131"/>
        <v>-1</v>
      </c>
      <c r="K493" s="90">
        <f t="shared" si="132"/>
        <v>-100</v>
      </c>
      <c r="L493" s="4"/>
      <c r="N493" s="3"/>
    </row>
    <row r="494" spans="1:14" s="47" customFormat="1" ht="25.5">
      <c r="A494" s="19" t="s">
        <v>323</v>
      </c>
      <c r="B494" s="12" t="s">
        <v>35</v>
      </c>
      <c r="C494" s="12" t="s">
        <v>7</v>
      </c>
      <c r="D494" s="12" t="s">
        <v>5</v>
      </c>
      <c r="E494" s="8">
        <v>72001</v>
      </c>
      <c r="F494" s="103">
        <v>99990</v>
      </c>
      <c r="G494" s="12"/>
      <c r="H494" s="10">
        <f t="shared" si="155"/>
        <v>1</v>
      </c>
      <c r="I494" s="10">
        <f t="shared" si="155"/>
        <v>0</v>
      </c>
      <c r="J494" s="89">
        <f t="shared" si="131"/>
        <v>-1</v>
      </c>
      <c r="K494" s="90">
        <f t="shared" si="132"/>
        <v>-100</v>
      </c>
      <c r="L494" s="4"/>
      <c r="N494" s="3"/>
    </row>
    <row r="495" spans="1:14" s="47" customFormat="1" ht="25.5">
      <c r="A495" s="19" t="s">
        <v>78</v>
      </c>
      <c r="B495" s="12" t="s">
        <v>35</v>
      </c>
      <c r="C495" s="12" t="s">
        <v>7</v>
      </c>
      <c r="D495" s="12" t="s">
        <v>5</v>
      </c>
      <c r="E495" s="8">
        <v>72001</v>
      </c>
      <c r="F495" s="103">
        <v>99990</v>
      </c>
      <c r="G495" s="12" t="s">
        <v>66</v>
      </c>
      <c r="H495" s="10">
        <f t="shared" si="155"/>
        <v>1</v>
      </c>
      <c r="I495" s="10">
        <f t="shared" si="155"/>
        <v>0</v>
      </c>
      <c r="J495" s="89">
        <f t="shared" si="131"/>
        <v>-1</v>
      </c>
      <c r="K495" s="90">
        <f t="shared" si="132"/>
        <v>-100</v>
      </c>
      <c r="L495" s="4"/>
      <c r="N495" s="3"/>
    </row>
    <row r="496" spans="1:14" s="47" customFormat="1">
      <c r="A496" s="19" t="s">
        <v>80</v>
      </c>
      <c r="B496" s="12" t="s">
        <v>35</v>
      </c>
      <c r="C496" s="12" t="s">
        <v>7</v>
      </c>
      <c r="D496" s="12" t="s">
        <v>5</v>
      </c>
      <c r="E496" s="8">
        <v>72001</v>
      </c>
      <c r="F496" s="103">
        <v>99990</v>
      </c>
      <c r="G496" s="12" t="s">
        <v>67</v>
      </c>
      <c r="H496" s="16">
        <v>1</v>
      </c>
      <c r="I496" s="16">
        <v>0</v>
      </c>
      <c r="J496" s="89">
        <f t="shared" si="131"/>
        <v>-1</v>
      </c>
      <c r="K496" s="90">
        <f t="shared" si="132"/>
        <v>-100</v>
      </c>
      <c r="L496" s="5"/>
      <c r="N496" s="3"/>
    </row>
    <row r="497" spans="1:14" s="47" customFormat="1">
      <c r="A497" s="19" t="s">
        <v>318</v>
      </c>
      <c r="B497" s="12" t="s">
        <v>35</v>
      </c>
      <c r="C497" s="12" t="s">
        <v>7</v>
      </c>
      <c r="D497" s="12" t="s">
        <v>5</v>
      </c>
      <c r="E497" s="8">
        <v>77000</v>
      </c>
      <c r="F497" s="50" t="s">
        <v>100</v>
      </c>
      <c r="G497" s="12"/>
      <c r="H497" s="10">
        <f>H498</f>
        <v>16546.600000000002</v>
      </c>
      <c r="I497" s="10">
        <f>I498</f>
        <v>10515.3</v>
      </c>
      <c r="J497" s="89">
        <f t="shared" si="131"/>
        <v>-6031.3000000000029</v>
      </c>
      <c r="K497" s="90">
        <f t="shared" si="132"/>
        <v>-36.450388599470593</v>
      </c>
      <c r="L497" s="5"/>
      <c r="N497" s="3"/>
    </row>
    <row r="498" spans="1:14" s="47" customFormat="1" ht="25.5">
      <c r="A498" s="19" t="s">
        <v>324</v>
      </c>
      <c r="B498" s="12" t="s">
        <v>35</v>
      </c>
      <c r="C498" s="12" t="s">
        <v>7</v>
      </c>
      <c r="D498" s="12" t="s">
        <v>5</v>
      </c>
      <c r="E498" s="8">
        <v>77300</v>
      </c>
      <c r="F498" s="50" t="s">
        <v>100</v>
      </c>
      <c r="G498" s="12"/>
      <c r="H498" s="10">
        <f>H499+H523+H518+H506+H538+H553+H557+H561</f>
        <v>16546.600000000002</v>
      </c>
      <c r="I498" s="10">
        <f>I499+I523+I518+I506+I538+I553+I557+I561</f>
        <v>10515.3</v>
      </c>
      <c r="J498" s="89">
        <f t="shared" si="131"/>
        <v>-6031.3000000000029</v>
      </c>
      <c r="K498" s="90">
        <f t="shared" si="132"/>
        <v>-36.450388599470593</v>
      </c>
      <c r="L498" s="4"/>
      <c r="N498" s="1"/>
    </row>
    <row r="499" spans="1:14" s="47" customFormat="1" ht="25.5">
      <c r="A499" s="20" t="s">
        <v>215</v>
      </c>
      <c r="B499" s="12" t="s">
        <v>35</v>
      </c>
      <c r="C499" s="12" t="s">
        <v>7</v>
      </c>
      <c r="D499" s="12" t="s">
        <v>5</v>
      </c>
      <c r="E499" s="8">
        <v>77301</v>
      </c>
      <c r="F499" s="50" t="s">
        <v>100</v>
      </c>
      <c r="G499" s="12"/>
      <c r="H499" s="10">
        <f>H500+H503</f>
        <v>13891.1</v>
      </c>
      <c r="I499" s="10">
        <f>I500+I503</f>
        <v>8753.5</v>
      </c>
      <c r="J499" s="89">
        <f t="shared" si="131"/>
        <v>-5137.6000000000004</v>
      </c>
      <c r="K499" s="90">
        <f t="shared" si="132"/>
        <v>-36.984832014743255</v>
      </c>
      <c r="L499" s="4"/>
      <c r="N499" s="1"/>
    </row>
    <row r="500" spans="1:14" s="47" customFormat="1" ht="25.5">
      <c r="A500" s="20" t="s">
        <v>179</v>
      </c>
      <c r="B500" s="12" t="s">
        <v>35</v>
      </c>
      <c r="C500" s="12" t="s">
        <v>7</v>
      </c>
      <c r="D500" s="12" t="s">
        <v>5</v>
      </c>
      <c r="E500" s="8">
        <v>77301</v>
      </c>
      <c r="F500" s="50" t="s">
        <v>126</v>
      </c>
      <c r="G500" s="12"/>
      <c r="H500" s="10">
        <f t="shared" ref="H500:I501" si="156">H501</f>
        <v>7086</v>
      </c>
      <c r="I500" s="10">
        <f t="shared" si="156"/>
        <v>4969.6000000000004</v>
      </c>
      <c r="J500" s="89">
        <f t="shared" si="131"/>
        <v>-2116.3999999999996</v>
      </c>
      <c r="K500" s="90">
        <f t="shared" si="132"/>
        <v>-29.867344058707303</v>
      </c>
      <c r="L500" s="4"/>
      <c r="N500" s="1"/>
    </row>
    <row r="501" spans="1:14" s="47" customFormat="1" ht="25.5">
      <c r="A501" s="19" t="s">
        <v>78</v>
      </c>
      <c r="B501" s="12" t="s">
        <v>35</v>
      </c>
      <c r="C501" s="12" t="s">
        <v>7</v>
      </c>
      <c r="D501" s="12" t="s">
        <v>5</v>
      </c>
      <c r="E501" s="8">
        <v>77301</v>
      </c>
      <c r="F501" s="50" t="s">
        <v>126</v>
      </c>
      <c r="G501" s="12" t="s">
        <v>66</v>
      </c>
      <c r="H501" s="10">
        <f t="shared" si="156"/>
        <v>7086</v>
      </c>
      <c r="I501" s="10">
        <f t="shared" si="156"/>
        <v>4969.6000000000004</v>
      </c>
      <c r="J501" s="89">
        <f t="shared" si="131"/>
        <v>-2116.3999999999996</v>
      </c>
      <c r="K501" s="90">
        <f t="shared" si="132"/>
        <v>-29.867344058707303</v>
      </c>
      <c r="L501" s="4"/>
      <c r="N501" s="1"/>
    </row>
    <row r="502" spans="1:14" s="47" customFormat="1">
      <c r="A502" s="19" t="s">
        <v>80</v>
      </c>
      <c r="B502" s="12" t="s">
        <v>35</v>
      </c>
      <c r="C502" s="12" t="s">
        <v>7</v>
      </c>
      <c r="D502" s="12" t="s">
        <v>5</v>
      </c>
      <c r="E502" s="8">
        <v>77301</v>
      </c>
      <c r="F502" s="50" t="s">
        <v>126</v>
      </c>
      <c r="G502" s="12" t="s">
        <v>67</v>
      </c>
      <c r="H502" s="9">
        <f>6959.5+126.5</f>
        <v>7086</v>
      </c>
      <c r="I502" s="9">
        <v>4969.6000000000004</v>
      </c>
      <c r="J502" s="89">
        <f t="shared" si="131"/>
        <v>-2116.3999999999996</v>
      </c>
      <c r="K502" s="90">
        <f t="shared" si="132"/>
        <v>-29.867344058707303</v>
      </c>
      <c r="L502" s="5"/>
      <c r="N502" s="3"/>
    </row>
    <row r="503" spans="1:14" s="47" customFormat="1" ht="25.5">
      <c r="A503" s="19" t="s">
        <v>180</v>
      </c>
      <c r="B503" s="12" t="s">
        <v>35</v>
      </c>
      <c r="C503" s="12" t="s">
        <v>7</v>
      </c>
      <c r="D503" s="12" t="s">
        <v>5</v>
      </c>
      <c r="E503" s="8">
        <v>77301</v>
      </c>
      <c r="F503" s="50" t="s">
        <v>127</v>
      </c>
      <c r="G503" s="12"/>
      <c r="H503" s="10">
        <f t="shared" ref="H503:I512" si="157">H504</f>
        <v>6805.1</v>
      </c>
      <c r="I503" s="10">
        <f t="shared" si="157"/>
        <v>3783.9</v>
      </c>
      <c r="J503" s="89">
        <f t="shared" si="131"/>
        <v>-3021.2000000000003</v>
      </c>
      <c r="K503" s="90">
        <f t="shared" si="132"/>
        <v>-44.396114678696861</v>
      </c>
      <c r="L503" s="4"/>
      <c r="N503" s="3"/>
    </row>
    <row r="504" spans="1:14" s="47" customFormat="1" ht="25.5">
      <c r="A504" s="19" t="s">
        <v>78</v>
      </c>
      <c r="B504" s="12" t="s">
        <v>35</v>
      </c>
      <c r="C504" s="12" t="s">
        <v>7</v>
      </c>
      <c r="D504" s="12" t="s">
        <v>5</v>
      </c>
      <c r="E504" s="8">
        <v>77301</v>
      </c>
      <c r="F504" s="50" t="s">
        <v>127</v>
      </c>
      <c r="G504" s="12" t="s">
        <v>66</v>
      </c>
      <c r="H504" s="10">
        <f t="shared" si="157"/>
        <v>6805.1</v>
      </c>
      <c r="I504" s="10">
        <f t="shared" si="157"/>
        <v>3783.9</v>
      </c>
      <c r="J504" s="89">
        <f t="shared" si="131"/>
        <v>-3021.2000000000003</v>
      </c>
      <c r="K504" s="90">
        <f t="shared" si="132"/>
        <v>-44.396114678696861</v>
      </c>
      <c r="L504" s="4"/>
      <c r="N504" s="3"/>
    </row>
    <row r="505" spans="1:14" s="47" customFormat="1">
      <c r="A505" s="19" t="s">
        <v>80</v>
      </c>
      <c r="B505" s="12" t="s">
        <v>35</v>
      </c>
      <c r="C505" s="12" t="s">
        <v>7</v>
      </c>
      <c r="D505" s="12" t="s">
        <v>5</v>
      </c>
      <c r="E505" s="8">
        <v>77301</v>
      </c>
      <c r="F505" s="50" t="s">
        <v>127</v>
      </c>
      <c r="G505" s="12" t="s">
        <v>67</v>
      </c>
      <c r="H505" s="15">
        <f>7046.5-241.4</f>
        <v>6805.1</v>
      </c>
      <c r="I505" s="15">
        <v>3783.9</v>
      </c>
      <c r="J505" s="89">
        <f t="shared" si="131"/>
        <v>-3021.2000000000003</v>
      </c>
      <c r="K505" s="90">
        <f t="shared" si="132"/>
        <v>-44.396114678696861</v>
      </c>
      <c r="L505" s="5"/>
      <c r="N505" s="3"/>
    </row>
    <row r="506" spans="1:14" s="47" customFormat="1" ht="25.5">
      <c r="A506" s="20" t="s">
        <v>216</v>
      </c>
      <c r="B506" s="12" t="s">
        <v>35</v>
      </c>
      <c r="C506" s="12" t="s">
        <v>7</v>
      </c>
      <c r="D506" s="12" t="s">
        <v>5</v>
      </c>
      <c r="E506" s="8">
        <v>77302</v>
      </c>
      <c r="F506" s="50" t="s">
        <v>100</v>
      </c>
      <c r="G506" s="12"/>
      <c r="H506" s="10">
        <f>H507</f>
        <v>563</v>
      </c>
      <c r="I506" s="10">
        <f>I507</f>
        <v>556.5</v>
      </c>
      <c r="J506" s="89">
        <f t="shared" si="131"/>
        <v>-6.5</v>
      </c>
      <c r="K506" s="90">
        <f t="shared" si="132"/>
        <v>-1.1545293072824165</v>
      </c>
      <c r="L506" s="5"/>
      <c r="N506" s="3"/>
    </row>
    <row r="507" spans="1:14" s="47" customFormat="1" ht="25.5">
      <c r="A507" s="19" t="s">
        <v>214</v>
      </c>
      <c r="B507" s="12" t="s">
        <v>35</v>
      </c>
      <c r="C507" s="12" t="s">
        <v>7</v>
      </c>
      <c r="D507" s="12" t="s">
        <v>5</v>
      </c>
      <c r="E507" s="8">
        <v>77302</v>
      </c>
      <c r="F507" s="50" t="s">
        <v>213</v>
      </c>
      <c r="G507" s="12"/>
      <c r="H507" s="10">
        <f>H508+H511+H514</f>
        <v>563</v>
      </c>
      <c r="I507" s="10">
        <f>I508+I511+I514</f>
        <v>556.5</v>
      </c>
      <c r="J507" s="89">
        <f t="shared" si="131"/>
        <v>-6.5</v>
      </c>
      <c r="K507" s="90">
        <f t="shared" si="132"/>
        <v>-1.1545293072824165</v>
      </c>
      <c r="L507" s="5"/>
      <c r="N507" s="3"/>
    </row>
    <row r="508" spans="1:14" s="47" customFormat="1" ht="25.5">
      <c r="A508" s="19" t="s">
        <v>217</v>
      </c>
      <c r="B508" s="12" t="s">
        <v>35</v>
      </c>
      <c r="C508" s="12" t="s">
        <v>7</v>
      </c>
      <c r="D508" s="12" t="s">
        <v>5</v>
      </c>
      <c r="E508" s="8">
        <v>77302</v>
      </c>
      <c r="F508" s="50" t="s">
        <v>212</v>
      </c>
      <c r="G508" s="12"/>
      <c r="H508" s="10">
        <f t="shared" si="157"/>
        <v>93</v>
      </c>
      <c r="I508" s="10">
        <f t="shared" si="157"/>
        <v>89.7</v>
      </c>
      <c r="J508" s="89">
        <f t="shared" si="131"/>
        <v>-3.2999999999999972</v>
      </c>
      <c r="K508" s="90">
        <f t="shared" si="132"/>
        <v>-3.5483870967741922</v>
      </c>
      <c r="L508" s="4"/>
      <c r="N508" s="3"/>
    </row>
    <row r="509" spans="1:14" s="47" customFormat="1" ht="25.5">
      <c r="A509" s="19" t="s">
        <v>78</v>
      </c>
      <c r="B509" s="12" t="s">
        <v>35</v>
      </c>
      <c r="C509" s="12" t="s">
        <v>7</v>
      </c>
      <c r="D509" s="12" t="s">
        <v>5</v>
      </c>
      <c r="E509" s="8">
        <v>77302</v>
      </c>
      <c r="F509" s="50" t="s">
        <v>212</v>
      </c>
      <c r="G509" s="12" t="s">
        <v>66</v>
      </c>
      <c r="H509" s="10">
        <f t="shared" si="157"/>
        <v>93</v>
      </c>
      <c r="I509" s="10">
        <f t="shared" si="157"/>
        <v>89.7</v>
      </c>
      <c r="J509" s="89">
        <f t="shared" si="131"/>
        <v>-3.2999999999999972</v>
      </c>
      <c r="K509" s="90">
        <f t="shared" si="132"/>
        <v>-3.5483870967741922</v>
      </c>
      <c r="L509" s="4"/>
      <c r="N509" s="3"/>
    </row>
    <row r="510" spans="1:14" s="47" customFormat="1">
      <c r="A510" s="19" t="s">
        <v>80</v>
      </c>
      <c r="B510" s="12" t="s">
        <v>35</v>
      </c>
      <c r="C510" s="12" t="s">
        <v>7</v>
      </c>
      <c r="D510" s="12" t="s">
        <v>5</v>
      </c>
      <c r="E510" s="8">
        <v>77302</v>
      </c>
      <c r="F510" s="50" t="s">
        <v>212</v>
      </c>
      <c r="G510" s="12" t="s">
        <v>67</v>
      </c>
      <c r="H510" s="15">
        <f>50+43</f>
        <v>93</v>
      </c>
      <c r="I510" s="15">
        <v>89.7</v>
      </c>
      <c r="J510" s="89">
        <f t="shared" si="131"/>
        <v>-3.2999999999999972</v>
      </c>
      <c r="K510" s="90">
        <f t="shared" si="132"/>
        <v>-3.5483870967741922</v>
      </c>
      <c r="L510" s="5"/>
      <c r="N510" s="3"/>
    </row>
    <row r="511" spans="1:14" s="47" customFormat="1" ht="25.5">
      <c r="A511" s="19" t="s">
        <v>218</v>
      </c>
      <c r="B511" s="12" t="s">
        <v>35</v>
      </c>
      <c r="C511" s="12" t="s">
        <v>7</v>
      </c>
      <c r="D511" s="12" t="s">
        <v>5</v>
      </c>
      <c r="E511" s="8">
        <v>77302</v>
      </c>
      <c r="F511" s="50" t="s">
        <v>181</v>
      </c>
      <c r="G511" s="12"/>
      <c r="H511" s="10">
        <f t="shared" si="157"/>
        <v>270</v>
      </c>
      <c r="I511" s="10">
        <f t="shared" si="157"/>
        <v>266.8</v>
      </c>
      <c r="J511" s="89">
        <f t="shared" si="131"/>
        <v>-3.1999999999999886</v>
      </c>
      <c r="K511" s="90">
        <f t="shared" si="132"/>
        <v>-1.1851851851851762</v>
      </c>
      <c r="L511" s="4"/>
      <c r="N511" s="3"/>
    </row>
    <row r="512" spans="1:14" s="47" customFormat="1" ht="25.5">
      <c r="A512" s="19" t="s">
        <v>78</v>
      </c>
      <c r="B512" s="12" t="s">
        <v>35</v>
      </c>
      <c r="C512" s="12" t="s">
        <v>7</v>
      </c>
      <c r="D512" s="12" t="s">
        <v>5</v>
      </c>
      <c r="E512" s="8">
        <v>77302</v>
      </c>
      <c r="F512" s="50" t="s">
        <v>181</v>
      </c>
      <c r="G512" s="12" t="s">
        <v>66</v>
      </c>
      <c r="H512" s="10">
        <f t="shared" si="157"/>
        <v>270</v>
      </c>
      <c r="I512" s="10">
        <f t="shared" si="157"/>
        <v>266.8</v>
      </c>
      <c r="J512" s="89">
        <f t="shared" si="131"/>
        <v>-3.1999999999999886</v>
      </c>
      <c r="K512" s="90">
        <f t="shared" si="132"/>
        <v>-1.1851851851851762</v>
      </c>
      <c r="L512" s="4"/>
      <c r="N512" s="3"/>
    </row>
    <row r="513" spans="1:14" s="47" customFormat="1">
      <c r="A513" s="63" t="s">
        <v>80</v>
      </c>
      <c r="B513" s="12" t="s">
        <v>35</v>
      </c>
      <c r="C513" s="12" t="s">
        <v>7</v>
      </c>
      <c r="D513" s="12" t="s">
        <v>5</v>
      </c>
      <c r="E513" s="8">
        <v>77302</v>
      </c>
      <c r="F513" s="50" t="s">
        <v>181</v>
      </c>
      <c r="G513" s="12" t="s">
        <v>67</v>
      </c>
      <c r="H513" s="15">
        <f>210+60</f>
        <v>270</v>
      </c>
      <c r="I513" s="15">
        <v>266.8</v>
      </c>
      <c r="J513" s="89">
        <f t="shared" si="131"/>
        <v>-3.1999999999999886</v>
      </c>
      <c r="K513" s="90">
        <f t="shared" si="132"/>
        <v>-1.1851851851851762</v>
      </c>
      <c r="L513" s="68"/>
      <c r="N513" s="3"/>
    </row>
    <row r="514" spans="1:14" s="47" customFormat="1" ht="25.5">
      <c r="A514" s="19" t="s">
        <v>214</v>
      </c>
      <c r="B514" s="12" t="s">
        <v>35</v>
      </c>
      <c r="C514" s="12" t="s">
        <v>7</v>
      </c>
      <c r="D514" s="12" t="s">
        <v>5</v>
      </c>
      <c r="E514" s="8">
        <v>77302</v>
      </c>
      <c r="F514" s="50" t="s">
        <v>373</v>
      </c>
      <c r="G514" s="12"/>
      <c r="H514" s="22">
        <f t="shared" ref="H514:I516" si="158">H515</f>
        <v>200</v>
      </c>
      <c r="I514" s="22">
        <f t="shared" si="158"/>
        <v>200</v>
      </c>
      <c r="J514" s="89">
        <f t="shared" ref="J514" si="159">I514-H514</f>
        <v>0</v>
      </c>
      <c r="K514" s="90">
        <f t="shared" ref="K514" si="160">I514/H514*100-100</f>
        <v>0</v>
      </c>
      <c r="L514" s="68"/>
      <c r="N514" s="3"/>
    </row>
    <row r="515" spans="1:14" s="47" customFormat="1" ht="25.5">
      <c r="A515" s="19" t="s">
        <v>371</v>
      </c>
      <c r="B515" s="12" t="s">
        <v>35</v>
      </c>
      <c r="C515" s="12" t="s">
        <v>7</v>
      </c>
      <c r="D515" s="12" t="s">
        <v>5</v>
      </c>
      <c r="E515" s="8">
        <v>77302</v>
      </c>
      <c r="F515" s="50" t="s">
        <v>372</v>
      </c>
      <c r="G515" s="12"/>
      <c r="H515" s="22">
        <f t="shared" si="158"/>
        <v>200</v>
      </c>
      <c r="I515" s="22">
        <f t="shared" si="158"/>
        <v>200</v>
      </c>
      <c r="J515" s="89">
        <f t="shared" ref="J515:J517" si="161">I515-H515</f>
        <v>0</v>
      </c>
      <c r="K515" s="90">
        <f t="shared" ref="K515:K517" si="162">I515/H515*100-100</f>
        <v>0</v>
      </c>
      <c r="L515" s="68"/>
      <c r="N515" s="3"/>
    </row>
    <row r="516" spans="1:14" s="47" customFormat="1" ht="25.5">
      <c r="A516" s="19" t="s">
        <v>78</v>
      </c>
      <c r="B516" s="12" t="s">
        <v>35</v>
      </c>
      <c r="C516" s="12" t="s">
        <v>7</v>
      </c>
      <c r="D516" s="12" t="s">
        <v>5</v>
      </c>
      <c r="E516" s="8">
        <v>77302</v>
      </c>
      <c r="F516" s="50" t="s">
        <v>372</v>
      </c>
      <c r="G516" s="12" t="s">
        <v>66</v>
      </c>
      <c r="H516" s="22">
        <f t="shared" si="158"/>
        <v>200</v>
      </c>
      <c r="I516" s="22">
        <f t="shared" si="158"/>
        <v>200</v>
      </c>
      <c r="J516" s="89">
        <f t="shared" si="161"/>
        <v>0</v>
      </c>
      <c r="K516" s="90">
        <f t="shared" si="162"/>
        <v>0</v>
      </c>
      <c r="L516" s="68"/>
      <c r="N516" s="3"/>
    </row>
    <row r="517" spans="1:14" s="47" customFormat="1">
      <c r="A517" s="63" t="s">
        <v>80</v>
      </c>
      <c r="B517" s="12" t="s">
        <v>35</v>
      </c>
      <c r="C517" s="12" t="s">
        <v>7</v>
      </c>
      <c r="D517" s="12" t="s">
        <v>5</v>
      </c>
      <c r="E517" s="8">
        <v>77302</v>
      </c>
      <c r="F517" s="50" t="s">
        <v>372</v>
      </c>
      <c r="G517" s="12" t="s">
        <v>67</v>
      </c>
      <c r="H517" s="15">
        <v>200</v>
      </c>
      <c r="I517" s="15">
        <v>200</v>
      </c>
      <c r="J517" s="89">
        <f t="shared" si="161"/>
        <v>0</v>
      </c>
      <c r="K517" s="90">
        <f t="shared" si="162"/>
        <v>0</v>
      </c>
      <c r="L517" s="68"/>
      <c r="N517" s="3"/>
    </row>
    <row r="518" spans="1:14" s="47" customFormat="1" ht="25.5">
      <c r="A518" s="19" t="s">
        <v>220</v>
      </c>
      <c r="B518" s="12" t="s">
        <v>35</v>
      </c>
      <c r="C518" s="12" t="s">
        <v>7</v>
      </c>
      <c r="D518" s="12" t="s">
        <v>5</v>
      </c>
      <c r="E518" s="8">
        <v>77303</v>
      </c>
      <c r="F518" s="50" t="s">
        <v>100</v>
      </c>
      <c r="G518" s="12"/>
      <c r="H518" s="10">
        <f t="shared" ref="H518:I519" si="163">H519</f>
        <v>0</v>
      </c>
      <c r="I518" s="10">
        <f t="shared" si="163"/>
        <v>0</v>
      </c>
      <c r="J518" s="89">
        <f t="shared" ref="J518:J549" si="164">I518-H518</f>
        <v>0</v>
      </c>
      <c r="K518" s="90" t="e">
        <f t="shared" ref="K518:K549" si="165">I518/H518*100-100</f>
        <v>#DIV/0!</v>
      </c>
      <c r="L518" s="5"/>
      <c r="N518" s="3"/>
    </row>
    <row r="519" spans="1:14" s="47" customFormat="1">
      <c r="A519" s="19" t="s">
        <v>191</v>
      </c>
      <c r="B519" s="12" t="s">
        <v>35</v>
      </c>
      <c r="C519" s="12" t="s">
        <v>7</v>
      </c>
      <c r="D519" s="12" t="s">
        <v>5</v>
      </c>
      <c r="E519" s="8">
        <v>77303</v>
      </c>
      <c r="F519" s="50" t="s">
        <v>213</v>
      </c>
      <c r="G519" s="12"/>
      <c r="H519" s="10">
        <f>H520</f>
        <v>0</v>
      </c>
      <c r="I519" s="10">
        <f t="shared" si="163"/>
        <v>0</v>
      </c>
      <c r="J519" s="89">
        <f t="shared" si="164"/>
        <v>0</v>
      </c>
      <c r="K519" s="90" t="e">
        <f t="shared" si="165"/>
        <v>#DIV/0!</v>
      </c>
      <c r="L519" s="5"/>
      <c r="N519" s="3"/>
    </row>
    <row r="520" spans="1:14" s="47" customFormat="1" ht="25.5">
      <c r="A520" s="19" t="s">
        <v>219</v>
      </c>
      <c r="B520" s="12" t="s">
        <v>35</v>
      </c>
      <c r="C520" s="12" t="s">
        <v>7</v>
      </c>
      <c r="D520" s="12" t="s">
        <v>5</v>
      </c>
      <c r="E520" s="8">
        <v>77303</v>
      </c>
      <c r="F520" s="50" t="s">
        <v>212</v>
      </c>
      <c r="G520" s="12"/>
      <c r="H520" s="10">
        <f t="shared" ref="H520:I521" si="166">H521</f>
        <v>0</v>
      </c>
      <c r="I520" s="10">
        <f t="shared" si="166"/>
        <v>0</v>
      </c>
      <c r="J520" s="89">
        <f t="shared" si="164"/>
        <v>0</v>
      </c>
      <c r="K520" s="90" t="e">
        <f t="shared" si="165"/>
        <v>#DIV/0!</v>
      </c>
      <c r="L520" s="5"/>
      <c r="N520" s="3"/>
    </row>
    <row r="521" spans="1:14" s="47" customFormat="1" ht="25.5">
      <c r="A521" s="19" t="s">
        <v>78</v>
      </c>
      <c r="B521" s="12" t="s">
        <v>35</v>
      </c>
      <c r="C521" s="12" t="s">
        <v>7</v>
      </c>
      <c r="D521" s="12" t="s">
        <v>5</v>
      </c>
      <c r="E521" s="8">
        <v>77303</v>
      </c>
      <c r="F521" s="50" t="s">
        <v>212</v>
      </c>
      <c r="G521" s="12" t="s">
        <v>66</v>
      </c>
      <c r="H521" s="10">
        <f t="shared" si="166"/>
        <v>0</v>
      </c>
      <c r="I521" s="10">
        <f t="shared" si="166"/>
        <v>0</v>
      </c>
      <c r="J521" s="89">
        <f t="shared" si="164"/>
        <v>0</v>
      </c>
      <c r="K521" s="90" t="e">
        <f t="shared" si="165"/>
        <v>#DIV/0!</v>
      </c>
      <c r="L521" s="5"/>
      <c r="N521" s="3"/>
    </row>
    <row r="522" spans="1:14" s="47" customFormat="1">
      <c r="A522" s="19" t="s">
        <v>80</v>
      </c>
      <c r="B522" s="12" t="s">
        <v>35</v>
      </c>
      <c r="C522" s="12" t="s">
        <v>7</v>
      </c>
      <c r="D522" s="12" t="s">
        <v>5</v>
      </c>
      <c r="E522" s="8">
        <v>77303</v>
      </c>
      <c r="F522" s="50" t="s">
        <v>212</v>
      </c>
      <c r="G522" s="12" t="s">
        <v>67</v>
      </c>
      <c r="H522" s="14">
        <v>0</v>
      </c>
      <c r="I522" s="14">
        <v>0</v>
      </c>
      <c r="J522" s="89">
        <f t="shared" si="164"/>
        <v>0</v>
      </c>
      <c r="K522" s="90" t="e">
        <f t="shared" si="165"/>
        <v>#DIV/0!</v>
      </c>
      <c r="L522" s="5"/>
      <c r="N522" s="3"/>
    </row>
    <row r="523" spans="1:14" s="47" customFormat="1" ht="25.5">
      <c r="A523" s="27" t="s">
        <v>233</v>
      </c>
      <c r="B523" s="12" t="s">
        <v>35</v>
      </c>
      <c r="C523" s="12" t="s">
        <v>7</v>
      </c>
      <c r="D523" s="12" t="s">
        <v>5</v>
      </c>
      <c r="E523" s="8">
        <v>77304</v>
      </c>
      <c r="F523" s="50" t="s">
        <v>100</v>
      </c>
      <c r="G523" s="12"/>
      <c r="H523" s="10">
        <f t="shared" ref="H523" si="167">H524+H531</f>
        <v>1328.8</v>
      </c>
      <c r="I523" s="10">
        <f t="shared" ref="I523" si="168">I524+I531</f>
        <v>893.40000000000009</v>
      </c>
      <c r="J523" s="89">
        <f t="shared" si="164"/>
        <v>-435.39999999999986</v>
      </c>
      <c r="K523" s="90">
        <f t="shared" si="165"/>
        <v>-32.76640577965081</v>
      </c>
      <c r="L523" s="4"/>
      <c r="N523" s="3"/>
    </row>
    <row r="524" spans="1:14" s="47" customFormat="1" ht="25.5">
      <c r="A524" s="19" t="s">
        <v>234</v>
      </c>
      <c r="B524" s="12" t="s">
        <v>35</v>
      </c>
      <c r="C524" s="12" t="s">
        <v>7</v>
      </c>
      <c r="D524" s="12" t="s">
        <v>5</v>
      </c>
      <c r="E524" s="8">
        <v>77304</v>
      </c>
      <c r="F524" s="103">
        <v>72500</v>
      </c>
      <c r="G524" s="12"/>
      <c r="H524" s="10">
        <f t="shared" ref="H524" si="169">H525+H528</f>
        <v>1315.5</v>
      </c>
      <c r="I524" s="10">
        <f t="shared" ref="I524" si="170">I525+I528</f>
        <v>891.2</v>
      </c>
      <c r="J524" s="89">
        <f t="shared" si="164"/>
        <v>-424.29999999999995</v>
      </c>
      <c r="K524" s="90">
        <f t="shared" si="165"/>
        <v>-32.253895857088551</v>
      </c>
      <c r="L524" s="4"/>
      <c r="N524" s="3"/>
    </row>
    <row r="525" spans="1:14" s="47" customFormat="1" ht="38.25">
      <c r="A525" s="19" t="s">
        <v>235</v>
      </c>
      <c r="B525" s="12" t="s">
        <v>35</v>
      </c>
      <c r="C525" s="12" t="s">
        <v>7</v>
      </c>
      <c r="D525" s="12" t="s">
        <v>5</v>
      </c>
      <c r="E525" s="8">
        <v>77304</v>
      </c>
      <c r="F525" s="103">
        <v>72501</v>
      </c>
      <c r="G525" s="12"/>
      <c r="H525" s="10">
        <f t="shared" ref="H525:I536" si="171">H526</f>
        <v>1027.7</v>
      </c>
      <c r="I525" s="10">
        <f t="shared" si="171"/>
        <v>675.4</v>
      </c>
      <c r="J525" s="89">
        <f t="shared" si="164"/>
        <v>-352.30000000000007</v>
      </c>
      <c r="K525" s="90">
        <f t="shared" si="165"/>
        <v>-34.280432032694378</v>
      </c>
      <c r="L525" s="4"/>
      <c r="N525" s="3"/>
    </row>
    <row r="526" spans="1:14" s="47" customFormat="1" ht="25.5">
      <c r="A526" s="19" t="s">
        <v>78</v>
      </c>
      <c r="B526" s="12" t="s">
        <v>35</v>
      </c>
      <c r="C526" s="12" t="s">
        <v>7</v>
      </c>
      <c r="D526" s="12" t="s">
        <v>5</v>
      </c>
      <c r="E526" s="8">
        <v>77304</v>
      </c>
      <c r="F526" s="103">
        <v>72501</v>
      </c>
      <c r="G526" s="12" t="s">
        <v>66</v>
      </c>
      <c r="H526" s="10">
        <f t="shared" si="171"/>
        <v>1027.7</v>
      </c>
      <c r="I526" s="10">
        <f t="shared" si="171"/>
        <v>675.4</v>
      </c>
      <c r="J526" s="89">
        <f t="shared" si="164"/>
        <v>-352.30000000000007</v>
      </c>
      <c r="K526" s="90">
        <f t="shared" si="165"/>
        <v>-34.280432032694378</v>
      </c>
      <c r="L526" s="4"/>
      <c r="M526" s="47" t="s">
        <v>139</v>
      </c>
      <c r="N526" s="3"/>
    </row>
    <row r="527" spans="1:14" s="47" customFormat="1">
      <c r="A527" s="19" t="s">
        <v>80</v>
      </c>
      <c r="B527" s="12" t="s">
        <v>35</v>
      </c>
      <c r="C527" s="12" t="s">
        <v>7</v>
      </c>
      <c r="D527" s="12" t="s">
        <v>5</v>
      </c>
      <c r="E527" s="8">
        <v>77304</v>
      </c>
      <c r="F527" s="103">
        <v>72501</v>
      </c>
      <c r="G527" s="12" t="s">
        <v>67</v>
      </c>
      <c r="H527" s="14">
        <v>1027.7</v>
      </c>
      <c r="I527" s="14">
        <v>675.4</v>
      </c>
      <c r="J527" s="89">
        <f t="shared" si="164"/>
        <v>-352.30000000000007</v>
      </c>
      <c r="K527" s="90">
        <f t="shared" si="165"/>
        <v>-34.280432032694378</v>
      </c>
      <c r="L527" s="5"/>
      <c r="M527" s="47" t="s">
        <v>140</v>
      </c>
      <c r="N527" s="3"/>
    </row>
    <row r="528" spans="1:14" s="47" customFormat="1" ht="38.25">
      <c r="A528" s="19" t="s">
        <v>236</v>
      </c>
      <c r="B528" s="12" t="s">
        <v>35</v>
      </c>
      <c r="C528" s="12" t="s">
        <v>7</v>
      </c>
      <c r="D528" s="12" t="s">
        <v>5</v>
      </c>
      <c r="E528" s="8">
        <v>77304</v>
      </c>
      <c r="F528" s="103">
        <v>72502</v>
      </c>
      <c r="G528" s="12"/>
      <c r="H528" s="10">
        <f t="shared" si="171"/>
        <v>287.8</v>
      </c>
      <c r="I528" s="10">
        <f t="shared" si="171"/>
        <v>215.8</v>
      </c>
      <c r="J528" s="89">
        <f t="shared" si="164"/>
        <v>-72</v>
      </c>
      <c r="K528" s="90">
        <f t="shared" si="165"/>
        <v>-25.017373175816545</v>
      </c>
      <c r="L528" s="4"/>
      <c r="N528" s="3"/>
    </row>
    <row r="529" spans="1:14" s="47" customFormat="1" ht="25.5">
      <c r="A529" s="19" t="s">
        <v>78</v>
      </c>
      <c r="B529" s="12" t="s">
        <v>35</v>
      </c>
      <c r="C529" s="12" t="s">
        <v>7</v>
      </c>
      <c r="D529" s="12" t="s">
        <v>5</v>
      </c>
      <c r="E529" s="8">
        <v>77304</v>
      </c>
      <c r="F529" s="103">
        <v>72502</v>
      </c>
      <c r="G529" s="12" t="s">
        <v>66</v>
      </c>
      <c r="H529" s="10">
        <f t="shared" si="171"/>
        <v>287.8</v>
      </c>
      <c r="I529" s="10">
        <f t="shared" si="171"/>
        <v>215.8</v>
      </c>
      <c r="J529" s="89">
        <f t="shared" si="164"/>
        <v>-72</v>
      </c>
      <c r="K529" s="90">
        <f t="shared" si="165"/>
        <v>-25.017373175816545</v>
      </c>
      <c r="L529" s="4"/>
      <c r="N529" s="3"/>
    </row>
    <row r="530" spans="1:14" s="47" customFormat="1">
      <c r="A530" s="19" t="s">
        <v>80</v>
      </c>
      <c r="B530" s="12" t="s">
        <v>35</v>
      </c>
      <c r="C530" s="12" t="s">
        <v>7</v>
      </c>
      <c r="D530" s="12" t="s">
        <v>5</v>
      </c>
      <c r="E530" s="8">
        <v>77304</v>
      </c>
      <c r="F530" s="103">
        <v>72502</v>
      </c>
      <c r="G530" s="12" t="s">
        <v>67</v>
      </c>
      <c r="H530" s="14">
        <v>287.8</v>
      </c>
      <c r="I530" s="14">
        <v>215.8</v>
      </c>
      <c r="J530" s="89">
        <f t="shared" si="164"/>
        <v>-72</v>
      </c>
      <c r="K530" s="90">
        <f t="shared" si="165"/>
        <v>-25.017373175816545</v>
      </c>
      <c r="L530" s="5"/>
      <c r="N530" s="3"/>
    </row>
    <row r="531" spans="1:14" s="47" customFormat="1" ht="30.75" customHeight="1">
      <c r="A531" s="19" t="s">
        <v>234</v>
      </c>
      <c r="B531" s="12" t="s">
        <v>35</v>
      </c>
      <c r="C531" s="12" t="s">
        <v>7</v>
      </c>
      <c r="D531" s="12" t="s">
        <v>5</v>
      </c>
      <c r="E531" s="8">
        <v>77304</v>
      </c>
      <c r="F531" s="103" t="s">
        <v>239</v>
      </c>
      <c r="G531" s="12"/>
      <c r="H531" s="10">
        <f t="shared" ref="H531" si="172">H532+H535</f>
        <v>13.3</v>
      </c>
      <c r="I531" s="10">
        <f t="shared" ref="I531" si="173">I532+I535</f>
        <v>2.2000000000000002</v>
      </c>
      <c r="J531" s="89">
        <f t="shared" si="164"/>
        <v>-11.100000000000001</v>
      </c>
      <c r="K531" s="90">
        <f t="shared" si="165"/>
        <v>-83.458646616541358</v>
      </c>
      <c r="L531" s="4"/>
      <c r="N531" s="3"/>
    </row>
    <row r="532" spans="1:14" s="47" customFormat="1" ht="51">
      <c r="A532" s="19" t="s">
        <v>237</v>
      </c>
      <c r="B532" s="12" t="s">
        <v>35</v>
      </c>
      <c r="C532" s="12" t="s">
        <v>7</v>
      </c>
      <c r="D532" s="12" t="s">
        <v>5</v>
      </c>
      <c r="E532" s="8">
        <v>77304</v>
      </c>
      <c r="F532" s="103" t="s">
        <v>240</v>
      </c>
      <c r="G532" s="12"/>
      <c r="H532" s="10">
        <f t="shared" si="171"/>
        <v>10.4</v>
      </c>
      <c r="I532" s="10">
        <f t="shared" si="171"/>
        <v>0</v>
      </c>
      <c r="J532" s="89">
        <f t="shared" si="164"/>
        <v>-10.4</v>
      </c>
      <c r="K532" s="90">
        <f t="shared" si="165"/>
        <v>-100</v>
      </c>
      <c r="L532" s="4"/>
      <c r="N532" s="3"/>
    </row>
    <row r="533" spans="1:14" s="47" customFormat="1" ht="25.5">
      <c r="A533" s="19" t="s">
        <v>78</v>
      </c>
      <c r="B533" s="12" t="s">
        <v>35</v>
      </c>
      <c r="C533" s="12" t="s">
        <v>7</v>
      </c>
      <c r="D533" s="12" t="s">
        <v>5</v>
      </c>
      <c r="E533" s="8">
        <v>77304</v>
      </c>
      <c r="F533" s="103" t="s">
        <v>240</v>
      </c>
      <c r="G533" s="12" t="s">
        <v>66</v>
      </c>
      <c r="H533" s="10">
        <f t="shared" si="171"/>
        <v>10.4</v>
      </c>
      <c r="I533" s="10">
        <f t="shared" si="171"/>
        <v>0</v>
      </c>
      <c r="J533" s="89">
        <f t="shared" si="164"/>
        <v>-10.4</v>
      </c>
      <c r="K533" s="90">
        <f t="shared" si="165"/>
        <v>-100</v>
      </c>
      <c r="L533" s="4"/>
      <c r="N533" s="3"/>
    </row>
    <row r="534" spans="1:14" s="47" customFormat="1">
      <c r="A534" s="19" t="s">
        <v>80</v>
      </c>
      <c r="B534" s="12" t="s">
        <v>35</v>
      </c>
      <c r="C534" s="12" t="s">
        <v>7</v>
      </c>
      <c r="D534" s="12" t="s">
        <v>5</v>
      </c>
      <c r="E534" s="8">
        <v>77304</v>
      </c>
      <c r="F534" s="103" t="s">
        <v>240</v>
      </c>
      <c r="G534" s="12" t="s">
        <v>67</v>
      </c>
      <c r="H534" s="14">
        <v>10.4</v>
      </c>
      <c r="I534" s="14">
        <v>0</v>
      </c>
      <c r="J534" s="89">
        <f t="shared" si="164"/>
        <v>-10.4</v>
      </c>
      <c r="K534" s="90">
        <f t="shared" si="165"/>
        <v>-100</v>
      </c>
      <c r="L534" s="5"/>
      <c r="N534" s="3"/>
    </row>
    <row r="535" spans="1:14" s="47" customFormat="1" ht="51">
      <c r="A535" s="19" t="s">
        <v>238</v>
      </c>
      <c r="B535" s="12" t="s">
        <v>35</v>
      </c>
      <c r="C535" s="12" t="s">
        <v>7</v>
      </c>
      <c r="D535" s="12" t="s">
        <v>5</v>
      </c>
      <c r="E535" s="8">
        <v>77304</v>
      </c>
      <c r="F535" s="103" t="s">
        <v>241</v>
      </c>
      <c r="G535" s="12"/>
      <c r="H535" s="10">
        <f t="shared" si="171"/>
        <v>2.9</v>
      </c>
      <c r="I535" s="10">
        <f t="shared" si="171"/>
        <v>2.2000000000000002</v>
      </c>
      <c r="J535" s="89">
        <f t="shared" si="164"/>
        <v>-0.69999999999999973</v>
      </c>
      <c r="K535" s="90">
        <f t="shared" si="165"/>
        <v>-24.137931034482747</v>
      </c>
      <c r="L535" s="4"/>
      <c r="N535" s="3"/>
    </row>
    <row r="536" spans="1:14" s="47" customFormat="1" ht="25.5">
      <c r="A536" s="19" t="s">
        <v>78</v>
      </c>
      <c r="B536" s="12" t="s">
        <v>35</v>
      </c>
      <c r="C536" s="12" t="s">
        <v>7</v>
      </c>
      <c r="D536" s="12" t="s">
        <v>5</v>
      </c>
      <c r="E536" s="8">
        <v>77304</v>
      </c>
      <c r="F536" s="103" t="s">
        <v>241</v>
      </c>
      <c r="G536" s="12" t="s">
        <v>66</v>
      </c>
      <c r="H536" s="10">
        <f t="shared" si="171"/>
        <v>2.9</v>
      </c>
      <c r="I536" s="10">
        <f t="shared" si="171"/>
        <v>2.2000000000000002</v>
      </c>
      <c r="J536" s="89">
        <f t="shared" si="164"/>
        <v>-0.69999999999999973</v>
      </c>
      <c r="K536" s="90">
        <f t="shared" si="165"/>
        <v>-24.137931034482747</v>
      </c>
      <c r="L536" s="4"/>
      <c r="N536" s="3"/>
    </row>
    <row r="537" spans="1:14" s="47" customFormat="1">
      <c r="A537" s="19" t="s">
        <v>80</v>
      </c>
      <c r="B537" s="12" t="s">
        <v>35</v>
      </c>
      <c r="C537" s="12" t="s">
        <v>7</v>
      </c>
      <c r="D537" s="12" t="s">
        <v>5</v>
      </c>
      <c r="E537" s="8">
        <v>77304</v>
      </c>
      <c r="F537" s="103" t="s">
        <v>241</v>
      </c>
      <c r="G537" s="12" t="s">
        <v>67</v>
      </c>
      <c r="H537" s="14">
        <v>2.9</v>
      </c>
      <c r="I537" s="14">
        <v>2.2000000000000002</v>
      </c>
      <c r="J537" s="89">
        <f t="shared" si="164"/>
        <v>-0.69999999999999973</v>
      </c>
      <c r="K537" s="90">
        <f t="shared" si="165"/>
        <v>-24.137931034482747</v>
      </c>
      <c r="L537" s="5"/>
      <c r="N537" s="3"/>
    </row>
    <row r="538" spans="1:14" s="47" customFormat="1" ht="25.5">
      <c r="A538" s="19" t="s">
        <v>194</v>
      </c>
      <c r="B538" s="12" t="s">
        <v>35</v>
      </c>
      <c r="C538" s="12" t="s">
        <v>7</v>
      </c>
      <c r="D538" s="12" t="s">
        <v>5</v>
      </c>
      <c r="E538" s="8">
        <v>77305</v>
      </c>
      <c r="F538" s="102" t="s">
        <v>100</v>
      </c>
      <c r="G538" s="12"/>
      <c r="H538" s="21">
        <f>H539+H546</f>
        <v>303.2</v>
      </c>
      <c r="I538" s="21">
        <f t="shared" ref="I538" si="174">I539+I546</f>
        <v>218.9</v>
      </c>
      <c r="J538" s="89">
        <f t="shared" si="164"/>
        <v>-84.299999999999983</v>
      </c>
      <c r="K538" s="90">
        <f t="shared" si="165"/>
        <v>-27.80343007915566</v>
      </c>
      <c r="L538" s="5"/>
      <c r="N538" s="3"/>
    </row>
    <row r="539" spans="1:14" s="47" customFormat="1" ht="25.5">
      <c r="A539" s="19" t="s">
        <v>192</v>
      </c>
      <c r="B539" s="12" t="s">
        <v>35</v>
      </c>
      <c r="C539" s="12" t="s">
        <v>7</v>
      </c>
      <c r="D539" s="12" t="s">
        <v>5</v>
      </c>
      <c r="E539" s="8">
        <v>77305</v>
      </c>
      <c r="F539" s="102" t="s">
        <v>271</v>
      </c>
      <c r="G539" s="12"/>
      <c r="H539" s="21">
        <f>H540+H543</f>
        <v>300.2</v>
      </c>
      <c r="I539" s="21">
        <f t="shared" ref="I539" si="175">I540+I543</f>
        <v>216.9</v>
      </c>
      <c r="J539" s="89">
        <f t="shared" si="164"/>
        <v>-83.299999999999983</v>
      </c>
      <c r="K539" s="90">
        <f t="shared" si="165"/>
        <v>-27.748167888074619</v>
      </c>
      <c r="L539" s="5"/>
      <c r="N539" s="3"/>
    </row>
    <row r="540" spans="1:14" s="47" customFormat="1" ht="38.25">
      <c r="A540" s="19" t="s">
        <v>276</v>
      </c>
      <c r="B540" s="12" t="s">
        <v>35</v>
      </c>
      <c r="C540" s="12" t="s">
        <v>7</v>
      </c>
      <c r="D540" s="12" t="s">
        <v>5</v>
      </c>
      <c r="E540" s="8">
        <v>77305</v>
      </c>
      <c r="F540" s="50" t="s">
        <v>272</v>
      </c>
      <c r="G540" s="12"/>
      <c r="H540" s="21">
        <f>H541</f>
        <v>150.1</v>
      </c>
      <c r="I540" s="21">
        <f t="shared" ref="I540:I541" si="176">I541</f>
        <v>85</v>
      </c>
      <c r="J540" s="89">
        <f t="shared" si="164"/>
        <v>-65.099999999999994</v>
      </c>
      <c r="K540" s="90">
        <f t="shared" si="165"/>
        <v>-43.371085942704859</v>
      </c>
      <c r="L540" s="5"/>
      <c r="N540" s="3"/>
    </row>
    <row r="541" spans="1:14" s="47" customFormat="1" ht="25.5">
      <c r="A541" s="19" t="s">
        <v>78</v>
      </c>
      <c r="B541" s="12" t="s">
        <v>35</v>
      </c>
      <c r="C541" s="12" t="s">
        <v>7</v>
      </c>
      <c r="D541" s="12" t="s">
        <v>5</v>
      </c>
      <c r="E541" s="8">
        <v>77305</v>
      </c>
      <c r="F541" s="50" t="s">
        <v>272</v>
      </c>
      <c r="G541" s="12" t="s">
        <v>66</v>
      </c>
      <c r="H541" s="21">
        <f>H542</f>
        <v>150.1</v>
      </c>
      <c r="I541" s="21">
        <f t="shared" si="176"/>
        <v>85</v>
      </c>
      <c r="J541" s="89">
        <f t="shared" si="164"/>
        <v>-65.099999999999994</v>
      </c>
      <c r="K541" s="90">
        <f t="shared" si="165"/>
        <v>-43.371085942704859</v>
      </c>
      <c r="L541" s="5"/>
      <c r="N541" s="3"/>
    </row>
    <row r="542" spans="1:14" s="47" customFormat="1">
      <c r="A542" s="19" t="s">
        <v>80</v>
      </c>
      <c r="B542" s="12" t="s">
        <v>35</v>
      </c>
      <c r="C542" s="12" t="s">
        <v>7</v>
      </c>
      <c r="D542" s="12" t="s">
        <v>5</v>
      </c>
      <c r="E542" s="8">
        <v>77305</v>
      </c>
      <c r="F542" s="50" t="s">
        <v>272</v>
      </c>
      <c r="G542" s="12" t="s">
        <v>67</v>
      </c>
      <c r="H542" s="14">
        <v>150.1</v>
      </c>
      <c r="I542" s="14">
        <v>85</v>
      </c>
      <c r="J542" s="89">
        <f t="shared" si="164"/>
        <v>-65.099999999999994</v>
      </c>
      <c r="K542" s="90">
        <f t="shared" si="165"/>
        <v>-43.371085942704859</v>
      </c>
      <c r="L542" s="5"/>
      <c r="N542" s="3"/>
    </row>
    <row r="543" spans="1:14" s="47" customFormat="1" ht="38.25">
      <c r="A543" s="19" t="s">
        <v>277</v>
      </c>
      <c r="B543" s="12" t="s">
        <v>35</v>
      </c>
      <c r="C543" s="12" t="s">
        <v>7</v>
      </c>
      <c r="D543" s="12" t="s">
        <v>5</v>
      </c>
      <c r="E543" s="8">
        <v>77305</v>
      </c>
      <c r="F543" s="50" t="s">
        <v>273</v>
      </c>
      <c r="G543" s="12"/>
      <c r="H543" s="21">
        <f>H544</f>
        <v>150.1</v>
      </c>
      <c r="I543" s="21">
        <f t="shared" ref="I543:I544" si="177">I544</f>
        <v>131.9</v>
      </c>
      <c r="J543" s="89">
        <f t="shared" si="164"/>
        <v>-18.199999999999989</v>
      </c>
      <c r="K543" s="90">
        <f t="shared" si="165"/>
        <v>-12.125249833444357</v>
      </c>
      <c r="L543" s="5"/>
      <c r="N543" s="3"/>
    </row>
    <row r="544" spans="1:14" s="47" customFormat="1" ht="25.5">
      <c r="A544" s="19" t="s">
        <v>78</v>
      </c>
      <c r="B544" s="12" t="s">
        <v>35</v>
      </c>
      <c r="C544" s="12" t="s">
        <v>7</v>
      </c>
      <c r="D544" s="12" t="s">
        <v>5</v>
      </c>
      <c r="E544" s="8">
        <v>77305</v>
      </c>
      <c r="F544" s="50" t="s">
        <v>273</v>
      </c>
      <c r="G544" s="12" t="s">
        <v>66</v>
      </c>
      <c r="H544" s="21">
        <f>H545</f>
        <v>150.1</v>
      </c>
      <c r="I544" s="21">
        <f t="shared" si="177"/>
        <v>131.9</v>
      </c>
      <c r="J544" s="89">
        <f t="shared" si="164"/>
        <v>-18.199999999999989</v>
      </c>
      <c r="K544" s="90">
        <f t="shared" si="165"/>
        <v>-12.125249833444357</v>
      </c>
      <c r="L544" s="5"/>
      <c r="N544" s="3"/>
    </row>
    <row r="545" spans="1:14" s="47" customFormat="1">
      <c r="A545" s="19" t="s">
        <v>80</v>
      </c>
      <c r="B545" s="12" t="s">
        <v>35</v>
      </c>
      <c r="C545" s="12" t="s">
        <v>7</v>
      </c>
      <c r="D545" s="12" t="s">
        <v>5</v>
      </c>
      <c r="E545" s="8">
        <v>77305</v>
      </c>
      <c r="F545" s="50" t="s">
        <v>273</v>
      </c>
      <c r="G545" s="12" t="s">
        <v>67</v>
      </c>
      <c r="H545" s="14">
        <v>150.1</v>
      </c>
      <c r="I545" s="14">
        <v>131.9</v>
      </c>
      <c r="J545" s="89">
        <f t="shared" si="164"/>
        <v>-18.199999999999989</v>
      </c>
      <c r="K545" s="90">
        <f t="shared" si="165"/>
        <v>-12.125249833444357</v>
      </c>
      <c r="L545" s="5"/>
      <c r="N545" s="3"/>
    </row>
    <row r="546" spans="1:14" s="47" customFormat="1" ht="25.5">
      <c r="A546" s="19" t="s">
        <v>192</v>
      </c>
      <c r="B546" s="12" t="s">
        <v>35</v>
      </c>
      <c r="C546" s="12" t="s">
        <v>7</v>
      </c>
      <c r="D546" s="12" t="s">
        <v>5</v>
      </c>
      <c r="E546" s="8">
        <v>77305</v>
      </c>
      <c r="F546" s="50" t="s">
        <v>193</v>
      </c>
      <c r="G546" s="12"/>
      <c r="H546" s="21">
        <f>H547+H550</f>
        <v>3</v>
      </c>
      <c r="I546" s="21">
        <f t="shared" ref="I546" si="178">I547+I550</f>
        <v>2</v>
      </c>
      <c r="J546" s="89">
        <f t="shared" si="164"/>
        <v>-1</v>
      </c>
      <c r="K546" s="90">
        <f t="shared" si="165"/>
        <v>-33.333333333333343</v>
      </c>
      <c r="L546" s="5"/>
      <c r="N546" s="3"/>
    </row>
    <row r="547" spans="1:14" s="47" customFormat="1" ht="38.25">
      <c r="A547" s="19" t="s">
        <v>278</v>
      </c>
      <c r="B547" s="12" t="s">
        <v>35</v>
      </c>
      <c r="C547" s="12" t="s">
        <v>7</v>
      </c>
      <c r="D547" s="12" t="s">
        <v>5</v>
      </c>
      <c r="E547" s="8">
        <v>77305</v>
      </c>
      <c r="F547" s="50" t="s">
        <v>274</v>
      </c>
      <c r="G547" s="12"/>
      <c r="H547" s="21">
        <f>H548</f>
        <v>1.5</v>
      </c>
      <c r="I547" s="21">
        <f t="shared" ref="I547:I548" si="179">I548</f>
        <v>0.9</v>
      </c>
      <c r="J547" s="89">
        <f t="shared" si="164"/>
        <v>-0.6</v>
      </c>
      <c r="K547" s="90">
        <f t="shared" si="165"/>
        <v>-40</v>
      </c>
      <c r="L547" s="5"/>
      <c r="N547" s="3"/>
    </row>
    <row r="548" spans="1:14" s="47" customFormat="1" ht="25.5">
      <c r="A548" s="19" t="s">
        <v>78</v>
      </c>
      <c r="B548" s="12" t="s">
        <v>35</v>
      </c>
      <c r="C548" s="12" t="s">
        <v>7</v>
      </c>
      <c r="D548" s="12" t="s">
        <v>5</v>
      </c>
      <c r="E548" s="8">
        <v>77305</v>
      </c>
      <c r="F548" s="50" t="s">
        <v>274</v>
      </c>
      <c r="G548" s="12" t="s">
        <v>66</v>
      </c>
      <c r="H548" s="21">
        <f>H549</f>
        <v>1.5</v>
      </c>
      <c r="I548" s="21">
        <f t="shared" si="179"/>
        <v>0.9</v>
      </c>
      <c r="J548" s="89">
        <f t="shared" si="164"/>
        <v>-0.6</v>
      </c>
      <c r="K548" s="90">
        <f t="shared" si="165"/>
        <v>-40</v>
      </c>
      <c r="L548" s="5"/>
      <c r="N548" s="3"/>
    </row>
    <row r="549" spans="1:14" s="47" customFormat="1">
      <c r="A549" s="19" t="s">
        <v>80</v>
      </c>
      <c r="B549" s="12" t="s">
        <v>35</v>
      </c>
      <c r="C549" s="12" t="s">
        <v>7</v>
      </c>
      <c r="D549" s="12" t="s">
        <v>5</v>
      </c>
      <c r="E549" s="8">
        <v>77305</v>
      </c>
      <c r="F549" s="50" t="s">
        <v>274</v>
      </c>
      <c r="G549" s="12" t="s">
        <v>67</v>
      </c>
      <c r="H549" s="14">
        <v>1.5</v>
      </c>
      <c r="I549" s="14">
        <v>0.9</v>
      </c>
      <c r="J549" s="89">
        <f t="shared" si="164"/>
        <v>-0.6</v>
      </c>
      <c r="K549" s="90">
        <f t="shared" si="165"/>
        <v>-40</v>
      </c>
      <c r="L549" s="5"/>
      <c r="N549" s="3"/>
    </row>
    <row r="550" spans="1:14" s="47" customFormat="1" ht="38.25">
      <c r="A550" s="19" t="s">
        <v>279</v>
      </c>
      <c r="B550" s="12" t="s">
        <v>35</v>
      </c>
      <c r="C550" s="12" t="s">
        <v>7</v>
      </c>
      <c r="D550" s="12" t="s">
        <v>5</v>
      </c>
      <c r="E550" s="8">
        <v>77305</v>
      </c>
      <c r="F550" s="103" t="s">
        <v>275</v>
      </c>
      <c r="G550" s="12"/>
      <c r="H550" s="21">
        <f>H551</f>
        <v>1.5</v>
      </c>
      <c r="I550" s="21">
        <f t="shared" ref="I550:I551" si="180">I551</f>
        <v>1.1000000000000001</v>
      </c>
      <c r="J550" s="89">
        <f t="shared" ref="J550:J595" si="181">I550-H550</f>
        <v>-0.39999999999999991</v>
      </c>
      <c r="K550" s="90">
        <f t="shared" ref="K550:K595" si="182">I550/H550*100-100</f>
        <v>-26.666666666666657</v>
      </c>
      <c r="L550" s="5"/>
      <c r="N550" s="3"/>
    </row>
    <row r="551" spans="1:14" s="47" customFormat="1" ht="25.5">
      <c r="A551" s="19" t="s">
        <v>78</v>
      </c>
      <c r="B551" s="12" t="s">
        <v>35</v>
      </c>
      <c r="C551" s="12" t="s">
        <v>7</v>
      </c>
      <c r="D551" s="12" t="s">
        <v>5</v>
      </c>
      <c r="E551" s="8">
        <v>77305</v>
      </c>
      <c r="F551" s="103" t="s">
        <v>275</v>
      </c>
      <c r="G551" s="12" t="s">
        <v>66</v>
      </c>
      <c r="H551" s="21">
        <f>H552</f>
        <v>1.5</v>
      </c>
      <c r="I551" s="21">
        <f t="shared" si="180"/>
        <v>1.1000000000000001</v>
      </c>
      <c r="J551" s="89">
        <f t="shared" si="181"/>
        <v>-0.39999999999999991</v>
      </c>
      <c r="K551" s="90">
        <f t="shared" si="182"/>
        <v>-26.666666666666657</v>
      </c>
      <c r="L551" s="5"/>
      <c r="N551" s="3"/>
    </row>
    <row r="552" spans="1:14" s="47" customFormat="1">
      <c r="A552" s="19" t="s">
        <v>80</v>
      </c>
      <c r="B552" s="12" t="s">
        <v>35</v>
      </c>
      <c r="C552" s="12" t="s">
        <v>7</v>
      </c>
      <c r="D552" s="12" t="s">
        <v>5</v>
      </c>
      <c r="E552" s="8">
        <v>77305</v>
      </c>
      <c r="F552" s="103" t="s">
        <v>275</v>
      </c>
      <c r="G552" s="12" t="s">
        <v>67</v>
      </c>
      <c r="H552" s="14">
        <v>1.5</v>
      </c>
      <c r="I552" s="14">
        <v>1.1000000000000001</v>
      </c>
      <c r="J552" s="89">
        <f t="shared" si="181"/>
        <v>-0.39999999999999991</v>
      </c>
      <c r="K552" s="90">
        <f t="shared" si="182"/>
        <v>-26.666666666666657</v>
      </c>
      <c r="L552" s="5"/>
      <c r="N552" s="3"/>
    </row>
    <row r="553" spans="1:14" s="47" customFormat="1" ht="25.5">
      <c r="A553" s="20" t="s">
        <v>364</v>
      </c>
      <c r="B553" s="12" t="s">
        <v>35</v>
      </c>
      <c r="C553" s="12" t="s">
        <v>7</v>
      </c>
      <c r="D553" s="12" t="s">
        <v>5</v>
      </c>
      <c r="E553" s="8">
        <v>77307</v>
      </c>
      <c r="F553" s="50" t="s">
        <v>100</v>
      </c>
      <c r="G553" s="12"/>
      <c r="H553" s="21">
        <f t="shared" ref="H553:I555" si="183">H554</f>
        <v>270.5</v>
      </c>
      <c r="I553" s="21">
        <f t="shared" si="183"/>
        <v>0</v>
      </c>
      <c r="J553" s="89">
        <f t="shared" si="181"/>
        <v>-270.5</v>
      </c>
      <c r="K553" s="90">
        <f t="shared" si="182"/>
        <v>-100</v>
      </c>
      <c r="L553" s="5"/>
      <c r="N553" s="3"/>
    </row>
    <row r="554" spans="1:14" s="47" customFormat="1" ht="25.5">
      <c r="A554" s="19" t="s">
        <v>365</v>
      </c>
      <c r="B554" s="12" t="s">
        <v>35</v>
      </c>
      <c r="C554" s="12" t="s">
        <v>7</v>
      </c>
      <c r="D554" s="12" t="s">
        <v>5</v>
      </c>
      <c r="E554" s="8">
        <v>77307</v>
      </c>
      <c r="F554" s="50" t="s">
        <v>366</v>
      </c>
      <c r="G554" s="12"/>
      <c r="H554" s="21">
        <f t="shared" si="183"/>
        <v>270.5</v>
      </c>
      <c r="I554" s="21">
        <f t="shared" si="183"/>
        <v>0</v>
      </c>
      <c r="J554" s="89">
        <f t="shared" si="181"/>
        <v>-270.5</v>
      </c>
      <c r="K554" s="90">
        <f t="shared" si="182"/>
        <v>-100</v>
      </c>
      <c r="L554" s="5"/>
      <c r="N554" s="3"/>
    </row>
    <row r="555" spans="1:14" s="47" customFormat="1" ht="25.5">
      <c r="A555" s="19" t="s">
        <v>78</v>
      </c>
      <c r="B555" s="12" t="s">
        <v>35</v>
      </c>
      <c r="C555" s="12" t="s">
        <v>7</v>
      </c>
      <c r="D555" s="12" t="s">
        <v>5</v>
      </c>
      <c r="E555" s="8">
        <v>77307</v>
      </c>
      <c r="F555" s="50" t="s">
        <v>366</v>
      </c>
      <c r="G555" s="12" t="s">
        <v>66</v>
      </c>
      <c r="H555" s="21">
        <f t="shared" si="183"/>
        <v>270.5</v>
      </c>
      <c r="I555" s="21">
        <f t="shared" si="183"/>
        <v>0</v>
      </c>
      <c r="J555" s="89">
        <f t="shared" si="181"/>
        <v>-270.5</v>
      </c>
      <c r="K555" s="90">
        <f t="shared" si="182"/>
        <v>-100</v>
      </c>
      <c r="L555" s="5"/>
      <c r="N555" s="3"/>
    </row>
    <row r="556" spans="1:14" s="47" customFormat="1" ht="38.25">
      <c r="A556" s="98" t="s">
        <v>367</v>
      </c>
      <c r="B556" s="12" t="s">
        <v>35</v>
      </c>
      <c r="C556" s="12" t="s">
        <v>7</v>
      </c>
      <c r="D556" s="12" t="s">
        <v>5</v>
      </c>
      <c r="E556" s="8">
        <v>77307</v>
      </c>
      <c r="F556" s="50" t="s">
        <v>366</v>
      </c>
      <c r="G556" s="12" t="s">
        <v>368</v>
      </c>
      <c r="H556" s="14">
        <v>270.5</v>
      </c>
      <c r="I556" s="14">
        <v>0</v>
      </c>
      <c r="J556" s="89">
        <f t="shared" si="181"/>
        <v>-270.5</v>
      </c>
      <c r="K556" s="90">
        <f t="shared" si="182"/>
        <v>-100</v>
      </c>
      <c r="L556" s="5"/>
      <c r="N556" s="3"/>
    </row>
    <row r="557" spans="1:14" s="47" customFormat="1" ht="63.75">
      <c r="A557" s="110" t="s">
        <v>374</v>
      </c>
      <c r="B557" s="111" t="s">
        <v>35</v>
      </c>
      <c r="C557" s="111" t="s">
        <v>7</v>
      </c>
      <c r="D557" s="111" t="s">
        <v>5</v>
      </c>
      <c r="E557" s="112">
        <v>77308</v>
      </c>
      <c r="F557" s="113" t="s">
        <v>100</v>
      </c>
      <c r="G557" s="111"/>
      <c r="H557" s="21">
        <f>H558+H565</f>
        <v>144.1</v>
      </c>
      <c r="I557" s="21">
        <f>I558+I565</f>
        <v>65.8</v>
      </c>
      <c r="J557" s="89">
        <f t="shared" ref="J557:J570" si="184">I557-H557</f>
        <v>-78.3</v>
      </c>
      <c r="K557" s="90">
        <f t="shared" ref="K557:K570" si="185">I557/H557*100-100</f>
        <v>-54.337265787647468</v>
      </c>
      <c r="L557" s="5"/>
      <c r="N557" s="3"/>
    </row>
    <row r="558" spans="1:14" s="47" customFormat="1" ht="63.75">
      <c r="A558" s="114" t="s">
        <v>375</v>
      </c>
      <c r="B558" s="111" t="s">
        <v>35</v>
      </c>
      <c r="C558" s="111" t="s">
        <v>7</v>
      </c>
      <c r="D558" s="111" t="s">
        <v>5</v>
      </c>
      <c r="E558" s="8">
        <v>77308</v>
      </c>
      <c r="F558" s="113" t="s">
        <v>376</v>
      </c>
      <c r="G558" s="12"/>
      <c r="H558" s="21">
        <f>H559</f>
        <v>142.69999999999999</v>
      </c>
      <c r="I558" s="21">
        <f>I559</f>
        <v>65.8</v>
      </c>
      <c r="J558" s="89">
        <f t="shared" si="184"/>
        <v>-76.899999999999991</v>
      </c>
      <c r="K558" s="90">
        <f t="shared" si="185"/>
        <v>-53.889278206026624</v>
      </c>
      <c r="L558" s="5"/>
      <c r="N558" s="3"/>
    </row>
    <row r="559" spans="1:14" s="47" customFormat="1" ht="25.5">
      <c r="A559" s="63" t="s">
        <v>78</v>
      </c>
      <c r="B559" s="111" t="s">
        <v>35</v>
      </c>
      <c r="C559" s="111" t="s">
        <v>7</v>
      </c>
      <c r="D559" s="111" t="s">
        <v>5</v>
      </c>
      <c r="E559" s="8">
        <v>77308</v>
      </c>
      <c r="F559" s="113" t="s">
        <v>376</v>
      </c>
      <c r="G559" s="12" t="s">
        <v>66</v>
      </c>
      <c r="H559" s="21">
        <f>H560</f>
        <v>142.69999999999999</v>
      </c>
      <c r="I559" s="21">
        <f>I560</f>
        <v>65.8</v>
      </c>
      <c r="J559" s="89">
        <f t="shared" si="184"/>
        <v>-76.899999999999991</v>
      </c>
      <c r="K559" s="90">
        <f t="shared" si="185"/>
        <v>-53.889278206026624</v>
      </c>
      <c r="L559" s="5"/>
      <c r="N559" s="3"/>
    </row>
    <row r="560" spans="1:14" s="47" customFormat="1" ht="12.75">
      <c r="A560" s="115" t="s">
        <v>80</v>
      </c>
      <c r="B560" s="111" t="s">
        <v>35</v>
      </c>
      <c r="C560" s="111" t="s">
        <v>7</v>
      </c>
      <c r="D560" s="111" t="s">
        <v>5</v>
      </c>
      <c r="E560" s="8">
        <v>77308</v>
      </c>
      <c r="F560" s="113" t="s">
        <v>376</v>
      </c>
      <c r="G560" s="12" t="s">
        <v>67</v>
      </c>
      <c r="H560" s="14">
        <v>142.69999999999999</v>
      </c>
      <c r="I560" s="14">
        <v>65.8</v>
      </c>
      <c r="J560" s="89">
        <f t="shared" si="184"/>
        <v>-76.899999999999991</v>
      </c>
      <c r="K560" s="90">
        <f t="shared" si="185"/>
        <v>-53.889278206026624</v>
      </c>
      <c r="L560" s="5"/>
      <c r="N560" s="3"/>
    </row>
    <row r="561" spans="1:14" s="47" customFormat="1" ht="63.75">
      <c r="A561" s="70" t="s">
        <v>377</v>
      </c>
      <c r="B561" s="111" t="s">
        <v>35</v>
      </c>
      <c r="C561" s="111" t="s">
        <v>7</v>
      </c>
      <c r="D561" s="111" t="s">
        <v>5</v>
      </c>
      <c r="E561" s="8">
        <v>77309</v>
      </c>
      <c r="F561" s="113" t="s">
        <v>100</v>
      </c>
      <c r="G561" s="12"/>
      <c r="H561" s="21">
        <f>H562+H568</f>
        <v>45.9</v>
      </c>
      <c r="I561" s="21">
        <f>I562+I568</f>
        <v>27.2</v>
      </c>
      <c r="J561" s="89">
        <f t="shared" si="184"/>
        <v>-18.7</v>
      </c>
      <c r="K561" s="90">
        <f t="shared" si="185"/>
        <v>-40.740740740740748</v>
      </c>
      <c r="L561" s="5"/>
      <c r="N561" s="3"/>
    </row>
    <row r="562" spans="1:14" s="47" customFormat="1" ht="63.75">
      <c r="A562" s="116" t="s">
        <v>378</v>
      </c>
      <c r="B562" s="111" t="s">
        <v>35</v>
      </c>
      <c r="C562" s="111" t="s">
        <v>7</v>
      </c>
      <c r="D562" s="111" t="s">
        <v>5</v>
      </c>
      <c r="E562" s="8">
        <v>77309</v>
      </c>
      <c r="F562" s="113" t="s">
        <v>376</v>
      </c>
      <c r="G562" s="12"/>
      <c r="H562" s="21">
        <f>H563</f>
        <v>45.4</v>
      </c>
      <c r="I562" s="21">
        <f>I563</f>
        <v>27.2</v>
      </c>
      <c r="J562" s="89">
        <f t="shared" si="184"/>
        <v>-18.2</v>
      </c>
      <c r="K562" s="90">
        <f t="shared" si="185"/>
        <v>-40.08810572687225</v>
      </c>
      <c r="L562" s="5"/>
      <c r="N562" s="3"/>
    </row>
    <row r="563" spans="1:14" s="47" customFormat="1" ht="25.5">
      <c r="A563" s="63" t="s">
        <v>78</v>
      </c>
      <c r="B563" s="111" t="s">
        <v>35</v>
      </c>
      <c r="C563" s="111" t="s">
        <v>7</v>
      </c>
      <c r="D563" s="111" t="s">
        <v>5</v>
      </c>
      <c r="E563" s="8">
        <v>77309</v>
      </c>
      <c r="F563" s="113" t="s">
        <v>376</v>
      </c>
      <c r="G563" s="12" t="s">
        <v>66</v>
      </c>
      <c r="H563" s="21">
        <f>H564</f>
        <v>45.4</v>
      </c>
      <c r="I563" s="21">
        <f>I564</f>
        <v>27.2</v>
      </c>
      <c r="J563" s="89">
        <f t="shared" si="184"/>
        <v>-18.2</v>
      </c>
      <c r="K563" s="90">
        <f t="shared" si="185"/>
        <v>-40.08810572687225</v>
      </c>
      <c r="L563" s="5"/>
      <c r="N563" s="3"/>
    </row>
    <row r="564" spans="1:14" s="47" customFormat="1" ht="12.75">
      <c r="A564" s="115" t="s">
        <v>80</v>
      </c>
      <c r="B564" s="111" t="s">
        <v>35</v>
      </c>
      <c r="C564" s="111" t="s">
        <v>7</v>
      </c>
      <c r="D564" s="111" t="s">
        <v>5</v>
      </c>
      <c r="E564" s="8">
        <v>77309</v>
      </c>
      <c r="F564" s="113" t="s">
        <v>376</v>
      </c>
      <c r="G564" s="12" t="s">
        <v>67</v>
      </c>
      <c r="H564" s="14">
        <v>45.4</v>
      </c>
      <c r="I564" s="14">
        <v>27.2</v>
      </c>
      <c r="J564" s="89">
        <f t="shared" si="184"/>
        <v>-18.2</v>
      </c>
      <c r="K564" s="90">
        <f t="shared" si="185"/>
        <v>-40.08810572687225</v>
      </c>
      <c r="L564" s="5"/>
      <c r="N564" s="3"/>
    </row>
    <row r="565" spans="1:14" s="47" customFormat="1" ht="63.75">
      <c r="A565" s="117" t="s">
        <v>379</v>
      </c>
      <c r="B565" s="111" t="s">
        <v>35</v>
      </c>
      <c r="C565" s="111" t="s">
        <v>7</v>
      </c>
      <c r="D565" s="111" t="s">
        <v>5</v>
      </c>
      <c r="E565" s="8">
        <v>77308</v>
      </c>
      <c r="F565" s="113" t="s">
        <v>380</v>
      </c>
      <c r="G565" s="12"/>
      <c r="H565" s="21">
        <f>H566</f>
        <v>1.4</v>
      </c>
      <c r="I565" s="21">
        <f>I566</f>
        <v>0</v>
      </c>
      <c r="J565" s="89">
        <f t="shared" si="184"/>
        <v>-1.4</v>
      </c>
      <c r="K565" s="90">
        <f t="shared" si="185"/>
        <v>-100</v>
      </c>
      <c r="L565" s="5"/>
      <c r="N565" s="3"/>
    </row>
    <row r="566" spans="1:14" s="47" customFormat="1" ht="25.5">
      <c r="A566" s="63" t="s">
        <v>78</v>
      </c>
      <c r="B566" s="111" t="s">
        <v>35</v>
      </c>
      <c r="C566" s="111" t="s">
        <v>7</v>
      </c>
      <c r="D566" s="111" t="s">
        <v>5</v>
      </c>
      <c r="E566" s="8">
        <v>77308</v>
      </c>
      <c r="F566" s="113" t="s">
        <v>380</v>
      </c>
      <c r="G566" s="12" t="s">
        <v>66</v>
      </c>
      <c r="H566" s="21">
        <f>H567</f>
        <v>1.4</v>
      </c>
      <c r="I566" s="21">
        <f>I567</f>
        <v>0</v>
      </c>
      <c r="J566" s="89">
        <f t="shared" si="184"/>
        <v>-1.4</v>
      </c>
      <c r="K566" s="90">
        <f t="shared" si="185"/>
        <v>-100</v>
      </c>
      <c r="L566" s="5"/>
      <c r="N566" s="3"/>
    </row>
    <row r="567" spans="1:14" s="47" customFormat="1" ht="12.75">
      <c r="A567" s="115" t="s">
        <v>80</v>
      </c>
      <c r="B567" s="111" t="s">
        <v>35</v>
      </c>
      <c r="C567" s="111" t="s">
        <v>7</v>
      </c>
      <c r="D567" s="111" t="s">
        <v>5</v>
      </c>
      <c r="E567" s="8">
        <v>77308</v>
      </c>
      <c r="F567" s="113" t="s">
        <v>380</v>
      </c>
      <c r="G567" s="12" t="s">
        <v>67</v>
      </c>
      <c r="H567" s="14">
        <v>1.4</v>
      </c>
      <c r="I567" s="14">
        <v>0</v>
      </c>
      <c r="J567" s="89">
        <f t="shared" si="184"/>
        <v>-1.4</v>
      </c>
      <c r="K567" s="90">
        <f t="shared" si="185"/>
        <v>-100</v>
      </c>
      <c r="L567" s="5"/>
      <c r="N567" s="3"/>
    </row>
    <row r="568" spans="1:14" s="47" customFormat="1" ht="63.75">
      <c r="A568" s="117" t="s">
        <v>381</v>
      </c>
      <c r="B568" s="111" t="s">
        <v>35</v>
      </c>
      <c r="C568" s="111" t="s">
        <v>7</v>
      </c>
      <c r="D568" s="111" t="s">
        <v>5</v>
      </c>
      <c r="E568" s="8">
        <v>77309</v>
      </c>
      <c r="F568" s="113" t="s">
        <v>380</v>
      </c>
      <c r="G568" s="12"/>
      <c r="H568" s="21">
        <f>H569</f>
        <v>0.5</v>
      </c>
      <c r="I568" s="21">
        <f>I569</f>
        <v>0</v>
      </c>
      <c r="J568" s="89">
        <f t="shared" si="184"/>
        <v>-0.5</v>
      </c>
      <c r="K568" s="90">
        <f t="shared" si="185"/>
        <v>-100</v>
      </c>
      <c r="L568" s="5"/>
      <c r="N568" s="3"/>
    </row>
    <row r="569" spans="1:14" s="47" customFormat="1" ht="14.25" customHeight="1">
      <c r="A569" s="63" t="s">
        <v>78</v>
      </c>
      <c r="B569" s="111" t="s">
        <v>35</v>
      </c>
      <c r="C569" s="111" t="s">
        <v>7</v>
      </c>
      <c r="D569" s="111" t="s">
        <v>5</v>
      </c>
      <c r="E569" s="8">
        <v>77309</v>
      </c>
      <c r="F569" s="113" t="s">
        <v>380</v>
      </c>
      <c r="G569" s="12" t="s">
        <v>66</v>
      </c>
      <c r="H569" s="21">
        <f>H570</f>
        <v>0.5</v>
      </c>
      <c r="I569" s="21">
        <f>I570</f>
        <v>0</v>
      </c>
      <c r="J569" s="89">
        <f t="shared" si="184"/>
        <v>-0.5</v>
      </c>
      <c r="K569" s="90">
        <f t="shared" si="185"/>
        <v>-100</v>
      </c>
      <c r="L569" s="5"/>
      <c r="N569" s="3"/>
    </row>
    <row r="570" spans="1:14" s="47" customFormat="1" ht="12.75">
      <c r="A570" s="115" t="s">
        <v>80</v>
      </c>
      <c r="B570" s="111" t="s">
        <v>35</v>
      </c>
      <c r="C570" s="111" t="s">
        <v>7</v>
      </c>
      <c r="D570" s="111" t="s">
        <v>5</v>
      </c>
      <c r="E570" s="8">
        <v>77309</v>
      </c>
      <c r="F570" s="113" t="s">
        <v>380</v>
      </c>
      <c r="G570" s="12" t="s">
        <v>67</v>
      </c>
      <c r="H570" s="14">
        <v>0.5</v>
      </c>
      <c r="I570" s="14">
        <v>0</v>
      </c>
      <c r="J570" s="89">
        <f t="shared" si="184"/>
        <v>-0.5</v>
      </c>
      <c r="K570" s="90">
        <f t="shared" si="185"/>
        <v>-100</v>
      </c>
      <c r="L570" s="5"/>
      <c r="N570" s="3"/>
    </row>
    <row r="571" spans="1:14" s="47" customFormat="1">
      <c r="A571" s="19" t="s">
        <v>20</v>
      </c>
      <c r="B571" s="12" t="s">
        <v>35</v>
      </c>
      <c r="C571" s="12" t="s">
        <v>7</v>
      </c>
      <c r="D571" s="12" t="s">
        <v>7</v>
      </c>
      <c r="E571" s="12"/>
      <c r="F571" s="101"/>
      <c r="G571" s="12"/>
      <c r="H571" s="10">
        <f>H572</f>
        <v>78.5</v>
      </c>
      <c r="I571" s="10">
        <f>I572</f>
        <v>4.9000000000000004</v>
      </c>
      <c r="J571" s="89">
        <f t="shared" si="181"/>
        <v>-73.599999999999994</v>
      </c>
      <c r="K571" s="90">
        <f t="shared" si="182"/>
        <v>-93.757961783439484</v>
      </c>
      <c r="L571" s="4"/>
      <c r="N571" s="1"/>
    </row>
    <row r="572" spans="1:14" s="47" customFormat="1" ht="25.5">
      <c r="A572" s="19" t="s">
        <v>325</v>
      </c>
      <c r="B572" s="12" t="s">
        <v>35</v>
      </c>
      <c r="C572" s="12" t="s">
        <v>7</v>
      </c>
      <c r="D572" s="12" t="s">
        <v>7</v>
      </c>
      <c r="E572" s="8">
        <v>79000</v>
      </c>
      <c r="F572" s="50" t="s">
        <v>100</v>
      </c>
      <c r="G572" s="12"/>
      <c r="H572" s="10">
        <f>H577+H573</f>
        <v>78.5</v>
      </c>
      <c r="I572" s="10">
        <f>I577+I573</f>
        <v>4.9000000000000004</v>
      </c>
      <c r="J572" s="89">
        <f t="shared" si="181"/>
        <v>-73.599999999999994</v>
      </c>
      <c r="K572" s="90">
        <f t="shared" si="182"/>
        <v>-93.757961783439484</v>
      </c>
      <c r="L572" s="4"/>
      <c r="N572" s="1"/>
    </row>
    <row r="573" spans="1:14" s="47" customFormat="1" ht="38.25">
      <c r="A573" s="20" t="s">
        <v>326</v>
      </c>
      <c r="B573" s="12" t="s">
        <v>35</v>
      </c>
      <c r="C573" s="12" t="s">
        <v>7</v>
      </c>
      <c r="D573" s="12" t="s">
        <v>7</v>
      </c>
      <c r="E573" s="8">
        <v>79001</v>
      </c>
      <c r="F573" s="50" t="s">
        <v>100</v>
      </c>
      <c r="G573" s="12"/>
      <c r="H573" s="10">
        <f t="shared" ref="H573:I575" si="186">H574</f>
        <v>0</v>
      </c>
      <c r="I573" s="10">
        <f t="shared" si="186"/>
        <v>0</v>
      </c>
      <c r="J573" s="89">
        <f t="shared" si="181"/>
        <v>0</v>
      </c>
      <c r="K573" s="90" t="e">
        <f t="shared" si="182"/>
        <v>#DIV/0!</v>
      </c>
      <c r="L573" s="4"/>
      <c r="N573" s="1"/>
    </row>
    <row r="574" spans="1:14" s="47" customFormat="1" ht="25.5">
      <c r="A574" s="20" t="s">
        <v>327</v>
      </c>
      <c r="B574" s="12" t="s">
        <v>35</v>
      </c>
      <c r="C574" s="12" t="s">
        <v>7</v>
      </c>
      <c r="D574" s="12" t="s">
        <v>7</v>
      </c>
      <c r="E574" s="8">
        <v>79001</v>
      </c>
      <c r="F574" s="103">
        <v>99990</v>
      </c>
      <c r="G574" s="12"/>
      <c r="H574" s="10">
        <f t="shared" si="186"/>
        <v>0</v>
      </c>
      <c r="I574" s="10">
        <f t="shared" si="186"/>
        <v>0</v>
      </c>
      <c r="J574" s="89">
        <f t="shared" si="181"/>
        <v>0</v>
      </c>
      <c r="K574" s="90" t="e">
        <f t="shared" si="182"/>
        <v>#DIV/0!</v>
      </c>
      <c r="L574" s="4"/>
      <c r="N574" s="1"/>
    </row>
    <row r="575" spans="1:14" s="47" customFormat="1" ht="38.25">
      <c r="A575" s="19" t="s">
        <v>65</v>
      </c>
      <c r="B575" s="12" t="s">
        <v>35</v>
      </c>
      <c r="C575" s="12" t="s">
        <v>7</v>
      </c>
      <c r="D575" s="12" t="s">
        <v>7</v>
      </c>
      <c r="E575" s="8">
        <v>79001</v>
      </c>
      <c r="F575" s="103">
        <v>99990</v>
      </c>
      <c r="G575" s="12" t="s">
        <v>66</v>
      </c>
      <c r="H575" s="10">
        <f t="shared" si="186"/>
        <v>0</v>
      </c>
      <c r="I575" s="10">
        <f t="shared" si="186"/>
        <v>0</v>
      </c>
      <c r="J575" s="89">
        <f t="shared" si="181"/>
        <v>0</v>
      </c>
      <c r="K575" s="90" t="e">
        <f t="shared" si="182"/>
        <v>#DIV/0!</v>
      </c>
      <c r="L575" s="4"/>
      <c r="N575" s="1"/>
    </row>
    <row r="576" spans="1:14" s="47" customFormat="1">
      <c r="A576" s="19" t="s">
        <v>80</v>
      </c>
      <c r="B576" s="12" t="s">
        <v>35</v>
      </c>
      <c r="C576" s="12" t="s">
        <v>7</v>
      </c>
      <c r="D576" s="12" t="s">
        <v>7</v>
      </c>
      <c r="E576" s="8">
        <v>79001</v>
      </c>
      <c r="F576" s="103">
        <v>99990</v>
      </c>
      <c r="G576" s="12" t="s">
        <v>67</v>
      </c>
      <c r="H576" s="15">
        <f>320.5-76.7-243.8</f>
        <v>0</v>
      </c>
      <c r="I576" s="15">
        <v>0</v>
      </c>
      <c r="J576" s="89">
        <f t="shared" si="181"/>
        <v>0</v>
      </c>
      <c r="K576" s="90" t="e">
        <f t="shared" si="182"/>
        <v>#DIV/0!</v>
      </c>
      <c r="L576" s="5"/>
      <c r="N576" s="3"/>
    </row>
    <row r="577" spans="1:14" s="47" customFormat="1" ht="25.5">
      <c r="A577" s="20" t="s">
        <v>128</v>
      </c>
      <c r="B577" s="12" t="s">
        <v>35</v>
      </c>
      <c r="C577" s="12" t="s">
        <v>7</v>
      </c>
      <c r="D577" s="12" t="s">
        <v>7</v>
      </c>
      <c r="E577" s="8">
        <v>79002</v>
      </c>
      <c r="F577" s="50" t="s">
        <v>100</v>
      </c>
      <c r="G577" s="12"/>
      <c r="H577" s="10">
        <f t="shared" ref="H577:I577" si="187">H578</f>
        <v>78.5</v>
      </c>
      <c r="I577" s="10">
        <f t="shared" si="187"/>
        <v>4.9000000000000004</v>
      </c>
      <c r="J577" s="89">
        <f t="shared" si="181"/>
        <v>-73.599999999999994</v>
      </c>
      <c r="K577" s="90">
        <f t="shared" si="182"/>
        <v>-93.757961783439484</v>
      </c>
      <c r="L577" s="4"/>
      <c r="N577" s="1"/>
    </row>
    <row r="578" spans="1:14" s="47" customFormat="1">
      <c r="A578" s="20" t="s">
        <v>90</v>
      </c>
      <c r="B578" s="12" t="s">
        <v>35</v>
      </c>
      <c r="C578" s="12" t="s">
        <v>7</v>
      </c>
      <c r="D578" s="12" t="s">
        <v>7</v>
      </c>
      <c r="E578" s="8">
        <v>79002</v>
      </c>
      <c r="F578" s="103">
        <v>99260</v>
      </c>
      <c r="G578" s="12"/>
      <c r="H578" s="10">
        <f t="shared" ref="H578:I579" si="188">H579</f>
        <v>78.5</v>
      </c>
      <c r="I578" s="10">
        <f t="shared" si="188"/>
        <v>4.9000000000000004</v>
      </c>
      <c r="J578" s="89">
        <f t="shared" si="181"/>
        <v>-73.599999999999994</v>
      </c>
      <c r="K578" s="90">
        <f t="shared" si="182"/>
        <v>-93.757961783439484</v>
      </c>
      <c r="L578" s="4"/>
      <c r="N578" s="1"/>
    </row>
    <row r="579" spans="1:14" s="47" customFormat="1">
      <c r="A579" s="19" t="s">
        <v>57</v>
      </c>
      <c r="B579" s="12" t="s">
        <v>35</v>
      </c>
      <c r="C579" s="12" t="s">
        <v>7</v>
      </c>
      <c r="D579" s="12" t="s">
        <v>7</v>
      </c>
      <c r="E579" s="8">
        <v>79002</v>
      </c>
      <c r="F579" s="103">
        <v>99260</v>
      </c>
      <c r="G579" s="12" t="s">
        <v>56</v>
      </c>
      <c r="H579" s="10">
        <f t="shared" si="188"/>
        <v>78.5</v>
      </c>
      <c r="I579" s="10">
        <f t="shared" si="188"/>
        <v>4.9000000000000004</v>
      </c>
      <c r="J579" s="89">
        <f t="shared" si="181"/>
        <v>-73.599999999999994</v>
      </c>
      <c r="K579" s="90">
        <f t="shared" si="182"/>
        <v>-93.757961783439484</v>
      </c>
      <c r="L579" s="4"/>
      <c r="N579" s="1"/>
    </row>
    <row r="580" spans="1:14" s="47" customFormat="1" ht="25.5">
      <c r="A580" s="19" t="s">
        <v>58</v>
      </c>
      <c r="B580" s="12" t="s">
        <v>35</v>
      </c>
      <c r="C580" s="12" t="s">
        <v>7</v>
      </c>
      <c r="D580" s="12" t="s">
        <v>7</v>
      </c>
      <c r="E580" s="8">
        <v>79002</v>
      </c>
      <c r="F580" s="103">
        <v>99260</v>
      </c>
      <c r="G580" s="12" t="s">
        <v>17</v>
      </c>
      <c r="H580" s="15">
        <v>78.5</v>
      </c>
      <c r="I580" s="15">
        <v>4.9000000000000004</v>
      </c>
      <c r="J580" s="89">
        <f t="shared" si="181"/>
        <v>-73.599999999999994</v>
      </c>
      <c r="K580" s="90">
        <f t="shared" si="182"/>
        <v>-93.757961783439484</v>
      </c>
      <c r="L580" s="5"/>
      <c r="N580" s="3"/>
    </row>
    <row r="581" spans="1:14" s="47" customFormat="1">
      <c r="A581" s="19" t="s">
        <v>23</v>
      </c>
      <c r="B581" s="12" t="s">
        <v>35</v>
      </c>
      <c r="C581" s="12" t="s">
        <v>7</v>
      </c>
      <c r="D581" s="12" t="s">
        <v>16</v>
      </c>
      <c r="E581" s="12"/>
      <c r="F581" s="101"/>
      <c r="G581" s="12"/>
      <c r="H581" s="10">
        <f>H582</f>
        <v>2154.1</v>
      </c>
      <c r="I581" s="10">
        <f>I582</f>
        <v>1389</v>
      </c>
      <c r="J581" s="89">
        <f t="shared" si="181"/>
        <v>-765.09999999999991</v>
      </c>
      <c r="K581" s="90">
        <f t="shared" si="182"/>
        <v>-35.518313913003112</v>
      </c>
      <c r="L581" s="4"/>
      <c r="N581" s="1"/>
    </row>
    <row r="582" spans="1:14" s="47" customFormat="1">
      <c r="A582" s="19" t="s">
        <v>318</v>
      </c>
      <c r="B582" s="12" t="s">
        <v>35</v>
      </c>
      <c r="C582" s="12" t="s">
        <v>7</v>
      </c>
      <c r="D582" s="12" t="s">
        <v>16</v>
      </c>
      <c r="E582" s="8">
        <v>77000</v>
      </c>
      <c r="F582" s="50" t="s">
        <v>100</v>
      </c>
      <c r="G582" s="12"/>
      <c r="H582" s="10">
        <f>H583+H590+H597+H605+H609+H613</f>
        <v>2154.1</v>
      </c>
      <c r="I582" s="10">
        <f>I583+I590+I597+I605+I609+I613</f>
        <v>1389</v>
      </c>
      <c r="J582" s="89">
        <f t="shared" si="181"/>
        <v>-765.09999999999991</v>
      </c>
      <c r="K582" s="90">
        <f t="shared" si="182"/>
        <v>-35.518313913003112</v>
      </c>
      <c r="L582" s="4"/>
      <c r="N582" s="1"/>
    </row>
    <row r="583" spans="1:14" s="47" customFormat="1" ht="25.5">
      <c r="A583" s="19" t="s">
        <v>319</v>
      </c>
      <c r="B583" s="12" t="s">
        <v>35</v>
      </c>
      <c r="C583" s="12" t="s">
        <v>7</v>
      </c>
      <c r="D583" s="12" t="s">
        <v>16</v>
      </c>
      <c r="E583" s="8">
        <v>77100</v>
      </c>
      <c r="F583" s="50" t="s">
        <v>100</v>
      </c>
      <c r="G583" s="12"/>
      <c r="H583" s="10">
        <f t="shared" ref="H583:I585" si="189">H584</f>
        <v>93.4</v>
      </c>
      <c r="I583" s="10">
        <f t="shared" si="189"/>
        <v>39.700000000000003</v>
      </c>
      <c r="J583" s="89">
        <f t="shared" si="181"/>
        <v>-53.7</v>
      </c>
      <c r="K583" s="90">
        <f t="shared" si="182"/>
        <v>-57.494646680942182</v>
      </c>
      <c r="L583" s="4"/>
      <c r="N583" s="1"/>
    </row>
    <row r="584" spans="1:14" s="47" customFormat="1" ht="51">
      <c r="A584" s="19" t="s">
        <v>175</v>
      </c>
      <c r="B584" s="12" t="s">
        <v>35</v>
      </c>
      <c r="C584" s="12" t="s">
        <v>7</v>
      </c>
      <c r="D584" s="12" t="s">
        <v>16</v>
      </c>
      <c r="E584" s="8">
        <v>77107</v>
      </c>
      <c r="F584" s="50" t="s">
        <v>100</v>
      </c>
      <c r="G584" s="12"/>
      <c r="H584" s="10">
        <f t="shared" si="189"/>
        <v>93.4</v>
      </c>
      <c r="I584" s="10">
        <f t="shared" si="189"/>
        <v>39.700000000000003</v>
      </c>
      <c r="J584" s="89">
        <f t="shared" si="181"/>
        <v>-53.7</v>
      </c>
      <c r="K584" s="90">
        <f t="shared" si="182"/>
        <v>-57.494646680942182</v>
      </c>
      <c r="L584" s="4"/>
      <c r="N584" s="1"/>
    </row>
    <row r="585" spans="1:14" s="47" customFormat="1" ht="57.75" customHeight="1">
      <c r="A585" s="26" t="s">
        <v>291</v>
      </c>
      <c r="B585" s="12" t="s">
        <v>35</v>
      </c>
      <c r="C585" s="12" t="s">
        <v>7</v>
      </c>
      <c r="D585" s="12" t="s">
        <v>16</v>
      </c>
      <c r="E585" s="8">
        <v>77107</v>
      </c>
      <c r="F585" s="103">
        <v>77800</v>
      </c>
      <c r="G585" s="12"/>
      <c r="H585" s="10">
        <f>H586+H588</f>
        <v>93.4</v>
      </c>
      <c r="I585" s="10">
        <f t="shared" si="189"/>
        <v>39.700000000000003</v>
      </c>
      <c r="J585" s="89">
        <f t="shared" si="181"/>
        <v>-53.7</v>
      </c>
      <c r="K585" s="90">
        <f t="shared" si="182"/>
        <v>-57.494646680942182</v>
      </c>
      <c r="L585" s="4"/>
      <c r="M585" s="47" t="s">
        <v>139</v>
      </c>
      <c r="N585" s="1"/>
    </row>
    <row r="586" spans="1:14" s="47" customFormat="1" ht="38.25">
      <c r="A586" s="19" t="s">
        <v>53</v>
      </c>
      <c r="B586" s="12" t="s">
        <v>35</v>
      </c>
      <c r="C586" s="12" t="s">
        <v>7</v>
      </c>
      <c r="D586" s="12" t="s">
        <v>16</v>
      </c>
      <c r="E586" s="8">
        <v>77107</v>
      </c>
      <c r="F586" s="103">
        <v>77800</v>
      </c>
      <c r="G586" s="12" t="s">
        <v>52</v>
      </c>
      <c r="H586" s="10">
        <f>H587</f>
        <v>59.500000000000007</v>
      </c>
      <c r="I586" s="10">
        <f>I587</f>
        <v>39.700000000000003</v>
      </c>
      <c r="J586" s="89">
        <f t="shared" si="181"/>
        <v>-19.800000000000004</v>
      </c>
      <c r="K586" s="90">
        <f t="shared" si="182"/>
        <v>-33.277310924369758</v>
      </c>
      <c r="L586" s="4"/>
      <c r="N586" s="1"/>
    </row>
    <row r="587" spans="1:14" s="47" customFormat="1">
      <c r="A587" s="63" t="s">
        <v>69</v>
      </c>
      <c r="B587" s="12" t="s">
        <v>35</v>
      </c>
      <c r="C587" s="12" t="s">
        <v>7</v>
      </c>
      <c r="D587" s="12" t="s">
        <v>16</v>
      </c>
      <c r="E587" s="8">
        <v>77107</v>
      </c>
      <c r="F587" s="103">
        <v>77800</v>
      </c>
      <c r="G587" s="12" t="s">
        <v>68</v>
      </c>
      <c r="H587" s="15">
        <f>93.4-33.9</f>
        <v>59.500000000000007</v>
      </c>
      <c r="I587" s="15">
        <v>39.700000000000003</v>
      </c>
      <c r="J587" s="89">
        <f t="shared" si="181"/>
        <v>-19.800000000000004</v>
      </c>
      <c r="K587" s="90">
        <f t="shared" si="182"/>
        <v>-33.277310924369758</v>
      </c>
      <c r="L587" s="67"/>
      <c r="M587" s="47" t="s">
        <v>140</v>
      </c>
      <c r="N587" s="3"/>
    </row>
    <row r="588" spans="1:14" s="47" customFormat="1">
      <c r="A588" s="63" t="s">
        <v>57</v>
      </c>
      <c r="B588" s="12" t="s">
        <v>35</v>
      </c>
      <c r="C588" s="12" t="s">
        <v>7</v>
      </c>
      <c r="D588" s="12" t="s">
        <v>16</v>
      </c>
      <c r="E588" s="8">
        <v>77107</v>
      </c>
      <c r="F588" s="103">
        <v>77800</v>
      </c>
      <c r="G588" s="12" t="s">
        <v>56</v>
      </c>
      <c r="H588" s="10">
        <f>H589</f>
        <v>33.9</v>
      </c>
      <c r="I588" s="10">
        <f>I589</f>
        <v>0</v>
      </c>
      <c r="J588" s="89">
        <f t="shared" si="181"/>
        <v>-33.9</v>
      </c>
      <c r="K588" s="90">
        <f t="shared" si="182"/>
        <v>-100</v>
      </c>
      <c r="L588" s="62"/>
      <c r="N588" s="3"/>
    </row>
    <row r="589" spans="1:14" s="47" customFormat="1" ht="25.5">
      <c r="A589" s="63" t="s">
        <v>58</v>
      </c>
      <c r="B589" s="12" t="s">
        <v>35</v>
      </c>
      <c r="C589" s="12" t="s">
        <v>7</v>
      </c>
      <c r="D589" s="12" t="s">
        <v>16</v>
      </c>
      <c r="E589" s="8">
        <v>77107</v>
      </c>
      <c r="F589" s="103">
        <v>77800</v>
      </c>
      <c r="G589" s="12" t="s">
        <v>17</v>
      </c>
      <c r="H589" s="15">
        <v>33.9</v>
      </c>
      <c r="I589" s="15">
        <v>0</v>
      </c>
      <c r="J589" s="89">
        <f t="shared" si="181"/>
        <v>-33.9</v>
      </c>
      <c r="K589" s="90">
        <f t="shared" si="182"/>
        <v>-100</v>
      </c>
      <c r="L589" s="67"/>
      <c r="N589" s="3"/>
    </row>
    <row r="590" spans="1:14" s="47" customFormat="1" ht="25.5">
      <c r="A590" s="63" t="s">
        <v>320</v>
      </c>
      <c r="B590" s="12" t="s">
        <v>35</v>
      </c>
      <c r="C590" s="12" t="s">
        <v>7</v>
      </c>
      <c r="D590" s="12" t="s">
        <v>16</v>
      </c>
      <c r="E590" s="8">
        <v>77200</v>
      </c>
      <c r="F590" s="50" t="s">
        <v>100</v>
      </c>
      <c r="G590" s="12"/>
      <c r="H590" s="10">
        <f t="shared" ref="H590:I592" si="190">H591</f>
        <v>52.4</v>
      </c>
      <c r="I590" s="10">
        <f t="shared" si="190"/>
        <v>31.6</v>
      </c>
      <c r="J590" s="89">
        <f t="shared" si="181"/>
        <v>-20.799999999999997</v>
      </c>
      <c r="K590" s="90">
        <f t="shared" si="182"/>
        <v>-39.694656488549619</v>
      </c>
      <c r="L590" s="4"/>
      <c r="N590" s="1"/>
    </row>
    <row r="591" spans="1:14" s="47" customFormat="1">
      <c r="A591" s="63" t="s">
        <v>125</v>
      </c>
      <c r="B591" s="12" t="s">
        <v>35</v>
      </c>
      <c r="C591" s="12" t="s">
        <v>7</v>
      </c>
      <c r="D591" s="12" t="s">
        <v>16</v>
      </c>
      <c r="E591" s="8">
        <v>77202</v>
      </c>
      <c r="F591" s="50" t="s">
        <v>100</v>
      </c>
      <c r="G591" s="12"/>
      <c r="H591" s="10">
        <f t="shared" si="190"/>
        <v>52.4</v>
      </c>
      <c r="I591" s="10">
        <f t="shared" si="190"/>
        <v>31.6</v>
      </c>
      <c r="J591" s="89">
        <f t="shared" si="181"/>
        <v>-20.799999999999997</v>
      </c>
      <c r="K591" s="90">
        <f t="shared" si="182"/>
        <v>-39.694656488549619</v>
      </c>
      <c r="L591" s="4"/>
      <c r="N591" s="1"/>
    </row>
    <row r="592" spans="1:14" s="47" customFormat="1" ht="102">
      <c r="A592" s="70" t="s">
        <v>292</v>
      </c>
      <c r="B592" s="12" t="s">
        <v>35</v>
      </c>
      <c r="C592" s="12" t="s">
        <v>7</v>
      </c>
      <c r="D592" s="12" t="s">
        <v>16</v>
      </c>
      <c r="E592" s="8">
        <v>77202</v>
      </c>
      <c r="F592" s="103">
        <v>77300</v>
      </c>
      <c r="G592" s="12"/>
      <c r="H592" s="10">
        <f>H593+H595</f>
        <v>52.4</v>
      </c>
      <c r="I592" s="10">
        <f t="shared" si="190"/>
        <v>31.6</v>
      </c>
      <c r="J592" s="89">
        <f t="shared" si="181"/>
        <v>-20.799999999999997</v>
      </c>
      <c r="K592" s="90">
        <f t="shared" si="182"/>
        <v>-39.694656488549619</v>
      </c>
      <c r="L592" s="4"/>
      <c r="M592" s="47" t="s">
        <v>139</v>
      </c>
      <c r="N592" s="1"/>
    </row>
    <row r="593" spans="1:14" s="47" customFormat="1" ht="38.25">
      <c r="A593" s="63" t="s">
        <v>53</v>
      </c>
      <c r="B593" s="12" t="s">
        <v>35</v>
      </c>
      <c r="C593" s="12" t="s">
        <v>7</v>
      </c>
      <c r="D593" s="12" t="s">
        <v>16</v>
      </c>
      <c r="E593" s="8">
        <v>77202</v>
      </c>
      <c r="F593" s="103">
        <v>77300</v>
      </c>
      <c r="G593" s="12" t="s">
        <v>52</v>
      </c>
      <c r="H593" s="10">
        <f>H594</f>
        <v>47.4</v>
      </c>
      <c r="I593" s="10">
        <f>I594</f>
        <v>31.6</v>
      </c>
      <c r="J593" s="89">
        <f t="shared" si="181"/>
        <v>-15.799999999999997</v>
      </c>
      <c r="K593" s="90">
        <f t="shared" si="182"/>
        <v>-33.333333333333329</v>
      </c>
      <c r="L593" s="4"/>
      <c r="N593" s="1"/>
    </row>
    <row r="594" spans="1:14" s="47" customFormat="1">
      <c r="A594" s="63" t="s">
        <v>69</v>
      </c>
      <c r="B594" s="12" t="s">
        <v>35</v>
      </c>
      <c r="C594" s="12" t="s">
        <v>7</v>
      </c>
      <c r="D594" s="12" t="s">
        <v>16</v>
      </c>
      <c r="E594" s="8">
        <v>77202</v>
      </c>
      <c r="F594" s="103">
        <v>77300</v>
      </c>
      <c r="G594" s="12" t="s">
        <v>68</v>
      </c>
      <c r="H594" s="15">
        <f>52.4-5</f>
        <v>47.4</v>
      </c>
      <c r="I594" s="15">
        <v>31.6</v>
      </c>
      <c r="J594" s="89">
        <f t="shared" si="181"/>
        <v>-15.799999999999997</v>
      </c>
      <c r="K594" s="90">
        <f t="shared" si="182"/>
        <v>-33.333333333333329</v>
      </c>
      <c r="L594" s="68"/>
      <c r="M594" s="47" t="s">
        <v>140</v>
      </c>
      <c r="N594" s="3"/>
    </row>
    <row r="595" spans="1:14" s="47" customFormat="1">
      <c r="A595" s="63" t="s">
        <v>57</v>
      </c>
      <c r="B595" s="12" t="s">
        <v>35</v>
      </c>
      <c r="C595" s="12" t="s">
        <v>7</v>
      </c>
      <c r="D595" s="12" t="s">
        <v>16</v>
      </c>
      <c r="E595" s="8">
        <v>77202</v>
      </c>
      <c r="F595" s="103">
        <v>77300</v>
      </c>
      <c r="G595" s="12" t="s">
        <v>56</v>
      </c>
      <c r="H595" s="17">
        <f>H596</f>
        <v>5</v>
      </c>
      <c r="I595" s="17"/>
      <c r="J595" s="89">
        <f t="shared" si="181"/>
        <v>-5</v>
      </c>
      <c r="K595" s="90">
        <f t="shared" si="182"/>
        <v>-100</v>
      </c>
      <c r="L595" s="5"/>
      <c r="N595" s="3"/>
    </row>
    <row r="596" spans="1:14" s="47" customFormat="1" ht="25.5">
      <c r="A596" s="63" t="s">
        <v>58</v>
      </c>
      <c r="B596" s="12" t="s">
        <v>35</v>
      </c>
      <c r="C596" s="12" t="s">
        <v>7</v>
      </c>
      <c r="D596" s="12" t="s">
        <v>16</v>
      </c>
      <c r="E596" s="8">
        <v>77202</v>
      </c>
      <c r="F596" s="103">
        <v>77300</v>
      </c>
      <c r="G596" s="12" t="s">
        <v>17</v>
      </c>
      <c r="H596" s="15">
        <v>5</v>
      </c>
      <c r="I596" s="15">
        <v>0</v>
      </c>
      <c r="J596" s="89">
        <f t="shared" ref="J596:J627" si="191">I596-H596</f>
        <v>-5</v>
      </c>
      <c r="K596" s="90">
        <f t="shared" ref="K596:K627" si="192">I596/H596*100-100</f>
        <v>-100</v>
      </c>
      <c r="L596" s="68"/>
      <c r="N596" s="3"/>
    </row>
    <row r="597" spans="1:14" s="47" customFormat="1" ht="25.5">
      <c r="A597" s="63" t="s">
        <v>264</v>
      </c>
      <c r="B597" s="12" t="s">
        <v>35</v>
      </c>
      <c r="C597" s="12" t="s">
        <v>7</v>
      </c>
      <c r="D597" s="12" t="s">
        <v>16</v>
      </c>
      <c r="E597" s="8">
        <v>77001</v>
      </c>
      <c r="F597" s="50" t="s">
        <v>100</v>
      </c>
      <c r="G597" s="12"/>
      <c r="H597" s="10">
        <f>H598</f>
        <v>1648.3</v>
      </c>
      <c r="I597" s="10">
        <f>I598</f>
        <v>1153.8</v>
      </c>
      <c r="J597" s="89">
        <f t="shared" si="191"/>
        <v>-494.5</v>
      </c>
      <c r="K597" s="90">
        <f t="shared" si="192"/>
        <v>-30.000606685676161</v>
      </c>
      <c r="L597" s="4"/>
      <c r="N597" s="1"/>
    </row>
    <row r="598" spans="1:14" s="47" customFormat="1">
      <c r="A598" s="63" t="s">
        <v>265</v>
      </c>
      <c r="B598" s="12" t="s">
        <v>35</v>
      </c>
      <c r="C598" s="12" t="s">
        <v>7</v>
      </c>
      <c r="D598" s="12" t="s">
        <v>16</v>
      </c>
      <c r="E598" s="8">
        <v>77001</v>
      </c>
      <c r="F598" s="50" t="s">
        <v>108</v>
      </c>
      <c r="G598" s="12"/>
      <c r="H598" s="10">
        <f>H599+H603+H601</f>
        <v>1648.3</v>
      </c>
      <c r="I598" s="10">
        <f>I599+I603+I601</f>
        <v>1153.8</v>
      </c>
      <c r="J598" s="89">
        <f t="shared" si="191"/>
        <v>-494.5</v>
      </c>
      <c r="K598" s="90">
        <f t="shared" si="192"/>
        <v>-30.000606685676161</v>
      </c>
      <c r="L598" s="4"/>
      <c r="N598" s="1"/>
    </row>
    <row r="599" spans="1:14" s="47" customFormat="1" ht="38.25">
      <c r="A599" s="63" t="s">
        <v>53</v>
      </c>
      <c r="B599" s="12" t="s">
        <v>35</v>
      </c>
      <c r="C599" s="12" t="s">
        <v>7</v>
      </c>
      <c r="D599" s="12" t="s">
        <v>16</v>
      </c>
      <c r="E599" s="8">
        <v>77001</v>
      </c>
      <c r="F599" s="50" t="s">
        <v>108</v>
      </c>
      <c r="G599" s="12" t="s">
        <v>52</v>
      </c>
      <c r="H599" s="10">
        <f>H600</f>
        <v>1556</v>
      </c>
      <c r="I599" s="10">
        <f>I600</f>
        <v>1087</v>
      </c>
      <c r="J599" s="89">
        <f t="shared" si="191"/>
        <v>-469</v>
      </c>
      <c r="K599" s="90">
        <f t="shared" si="192"/>
        <v>-30.14138817480719</v>
      </c>
      <c r="L599" s="4"/>
      <c r="N599" s="1"/>
    </row>
    <row r="600" spans="1:14" s="47" customFormat="1">
      <c r="A600" s="63" t="s">
        <v>69</v>
      </c>
      <c r="B600" s="12" t="s">
        <v>35</v>
      </c>
      <c r="C600" s="12" t="s">
        <v>7</v>
      </c>
      <c r="D600" s="12" t="s">
        <v>16</v>
      </c>
      <c r="E600" s="8">
        <v>77001</v>
      </c>
      <c r="F600" s="50" t="s">
        <v>108</v>
      </c>
      <c r="G600" s="12" t="s">
        <v>68</v>
      </c>
      <c r="H600" s="15">
        <f>1194.2+1.2+360.6</f>
        <v>1556</v>
      </c>
      <c r="I600" s="15">
        <v>1087</v>
      </c>
      <c r="J600" s="89">
        <f t="shared" si="191"/>
        <v>-469</v>
      </c>
      <c r="K600" s="90">
        <f t="shared" si="192"/>
        <v>-30.14138817480719</v>
      </c>
      <c r="L600" s="5"/>
      <c r="M600" s="49"/>
      <c r="N600" s="3"/>
    </row>
    <row r="601" spans="1:14" s="47" customFormat="1">
      <c r="A601" s="63" t="s">
        <v>57</v>
      </c>
      <c r="B601" s="12" t="s">
        <v>35</v>
      </c>
      <c r="C601" s="12" t="s">
        <v>7</v>
      </c>
      <c r="D601" s="12" t="s">
        <v>16</v>
      </c>
      <c r="E601" s="8">
        <v>77001</v>
      </c>
      <c r="F601" s="50" t="s">
        <v>108</v>
      </c>
      <c r="G601" s="12" t="s">
        <v>56</v>
      </c>
      <c r="H601" s="10">
        <f>H602</f>
        <v>88.7</v>
      </c>
      <c r="I601" s="10">
        <f>I602</f>
        <v>64.7</v>
      </c>
      <c r="J601" s="89">
        <f t="shared" si="191"/>
        <v>-24</v>
      </c>
      <c r="K601" s="90">
        <f t="shared" si="192"/>
        <v>-27.057497181510712</v>
      </c>
      <c r="L601" s="4"/>
      <c r="M601" s="49"/>
      <c r="N601" s="3"/>
    </row>
    <row r="602" spans="1:14" s="47" customFormat="1" ht="25.5">
      <c r="A602" s="63" t="s">
        <v>58</v>
      </c>
      <c r="B602" s="12" t="s">
        <v>35</v>
      </c>
      <c r="C602" s="12" t="s">
        <v>7</v>
      </c>
      <c r="D602" s="12" t="s">
        <v>16</v>
      </c>
      <c r="E602" s="8">
        <v>77001</v>
      </c>
      <c r="F602" s="50" t="s">
        <v>108</v>
      </c>
      <c r="G602" s="12" t="s">
        <v>17</v>
      </c>
      <c r="H602" s="15">
        <v>88.7</v>
      </c>
      <c r="I602" s="15">
        <v>64.7</v>
      </c>
      <c r="J602" s="89">
        <f t="shared" si="191"/>
        <v>-24</v>
      </c>
      <c r="K602" s="90">
        <f t="shared" si="192"/>
        <v>-27.057497181510712</v>
      </c>
      <c r="L602" s="5"/>
      <c r="M602" s="49"/>
      <c r="N602" s="3"/>
    </row>
    <row r="603" spans="1:14" s="47" customFormat="1">
      <c r="A603" s="63" t="s">
        <v>61</v>
      </c>
      <c r="B603" s="12" t="s">
        <v>35</v>
      </c>
      <c r="C603" s="12" t="s">
        <v>7</v>
      </c>
      <c r="D603" s="12" t="s">
        <v>16</v>
      </c>
      <c r="E603" s="8">
        <v>77001</v>
      </c>
      <c r="F603" s="50" t="s">
        <v>108</v>
      </c>
      <c r="G603" s="12" t="s">
        <v>59</v>
      </c>
      <c r="H603" s="10">
        <f>H604</f>
        <v>3.6</v>
      </c>
      <c r="I603" s="10">
        <f>I604</f>
        <v>2.1</v>
      </c>
      <c r="J603" s="89">
        <f t="shared" si="191"/>
        <v>-1.5</v>
      </c>
      <c r="K603" s="90">
        <f t="shared" si="192"/>
        <v>-41.666666666666664</v>
      </c>
      <c r="L603" s="4"/>
      <c r="N603" s="1"/>
    </row>
    <row r="604" spans="1:14" s="47" customFormat="1">
      <c r="A604" s="63" t="s">
        <v>62</v>
      </c>
      <c r="B604" s="12" t="s">
        <v>35</v>
      </c>
      <c r="C604" s="12" t="s">
        <v>7</v>
      </c>
      <c r="D604" s="12" t="s">
        <v>16</v>
      </c>
      <c r="E604" s="8">
        <v>77001</v>
      </c>
      <c r="F604" s="50" t="s">
        <v>108</v>
      </c>
      <c r="G604" s="12" t="s">
        <v>60</v>
      </c>
      <c r="H604" s="15">
        <v>3.6</v>
      </c>
      <c r="I604" s="15">
        <v>2.1</v>
      </c>
      <c r="J604" s="89">
        <f t="shared" si="191"/>
        <v>-1.5</v>
      </c>
      <c r="K604" s="90">
        <f t="shared" si="192"/>
        <v>-41.666666666666664</v>
      </c>
      <c r="L604" s="5"/>
      <c r="N604" s="3"/>
    </row>
    <row r="605" spans="1:14" s="47" customFormat="1" ht="25.5">
      <c r="A605" s="64" t="s">
        <v>131</v>
      </c>
      <c r="B605" s="12" t="s">
        <v>35</v>
      </c>
      <c r="C605" s="12" t="s">
        <v>7</v>
      </c>
      <c r="D605" s="12" t="s">
        <v>16</v>
      </c>
      <c r="E605" s="8">
        <v>77002</v>
      </c>
      <c r="F605" s="50" t="s">
        <v>100</v>
      </c>
      <c r="G605" s="12"/>
      <c r="H605" s="10">
        <f t="shared" ref="H605:I607" si="193">H606</f>
        <v>102.9</v>
      </c>
      <c r="I605" s="10">
        <f t="shared" si="193"/>
        <v>59.4</v>
      </c>
      <c r="J605" s="89">
        <f t="shared" si="191"/>
        <v>-43.500000000000007</v>
      </c>
      <c r="K605" s="90">
        <f t="shared" si="192"/>
        <v>-42.274052478134116</v>
      </c>
      <c r="L605" s="4"/>
      <c r="N605" s="1"/>
    </row>
    <row r="606" spans="1:14" s="47" customFormat="1" ht="25.5">
      <c r="A606" s="64" t="s">
        <v>130</v>
      </c>
      <c r="B606" s="12" t="s">
        <v>35</v>
      </c>
      <c r="C606" s="12" t="s">
        <v>7</v>
      </c>
      <c r="D606" s="12" t="s">
        <v>16</v>
      </c>
      <c r="E606" s="8">
        <v>77002</v>
      </c>
      <c r="F606" s="103">
        <v>99180</v>
      </c>
      <c r="G606" s="12"/>
      <c r="H606" s="10">
        <f>H607</f>
        <v>102.9</v>
      </c>
      <c r="I606" s="10">
        <f t="shared" si="193"/>
        <v>59.4</v>
      </c>
      <c r="J606" s="89">
        <f t="shared" si="191"/>
        <v>-43.500000000000007</v>
      </c>
      <c r="K606" s="90">
        <f t="shared" si="192"/>
        <v>-42.274052478134116</v>
      </c>
      <c r="L606" s="4"/>
      <c r="N606" s="1"/>
    </row>
    <row r="607" spans="1:14" s="47" customFormat="1">
      <c r="A607" s="63" t="s">
        <v>57</v>
      </c>
      <c r="B607" s="12" t="s">
        <v>35</v>
      </c>
      <c r="C607" s="12" t="s">
        <v>7</v>
      </c>
      <c r="D607" s="12" t="s">
        <v>16</v>
      </c>
      <c r="E607" s="8">
        <v>77002</v>
      </c>
      <c r="F607" s="103">
        <v>99180</v>
      </c>
      <c r="G607" s="12" t="s">
        <v>56</v>
      </c>
      <c r="H607" s="10">
        <f t="shared" si="193"/>
        <v>102.9</v>
      </c>
      <c r="I607" s="10">
        <f t="shared" si="193"/>
        <v>59.4</v>
      </c>
      <c r="J607" s="89">
        <f t="shared" si="191"/>
        <v>-43.500000000000007</v>
      </c>
      <c r="K607" s="90">
        <f t="shared" si="192"/>
        <v>-42.274052478134116</v>
      </c>
      <c r="L607" s="4"/>
      <c r="N607" s="1"/>
    </row>
    <row r="608" spans="1:14" s="47" customFormat="1" ht="25.5">
      <c r="A608" s="63" t="s">
        <v>58</v>
      </c>
      <c r="B608" s="12" t="s">
        <v>35</v>
      </c>
      <c r="C608" s="12" t="s">
        <v>7</v>
      </c>
      <c r="D608" s="12" t="s">
        <v>16</v>
      </c>
      <c r="E608" s="8">
        <v>77002</v>
      </c>
      <c r="F608" s="103">
        <v>99180</v>
      </c>
      <c r="G608" s="12" t="s">
        <v>17</v>
      </c>
      <c r="H608" s="15">
        <f>118.4-15.5</f>
        <v>102.9</v>
      </c>
      <c r="I608" s="15">
        <v>59.4</v>
      </c>
      <c r="J608" s="89">
        <f t="shared" si="191"/>
        <v>-43.500000000000007</v>
      </c>
      <c r="K608" s="90">
        <f t="shared" si="192"/>
        <v>-42.274052478134116</v>
      </c>
      <c r="L608" s="5"/>
      <c r="N608" s="3"/>
    </row>
    <row r="609" spans="1:14" s="47" customFormat="1">
      <c r="A609" s="64" t="s">
        <v>132</v>
      </c>
      <c r="B609" s="12" t="s">
        <v>35</v>
      </c>
      <c r="C609" s="12" t="s">
        <v>7</v>
      </c>
      <c r="D609" s="12" t="s">
        <v>16</v>
      </c>
      <c r="E609" s="8">
        <v>77003</v>
      </c>
      <c r="F609" s="50" t="s">
        <v>100</v>
      </c>
      <c r="G609" s="12"/>
      <c r="H609" s="10">
        <f t="shared" ref="H609:I611" si="194">H610</f>
        <v>185.2</v>
      </c>
      <c r="I609" s="10">
        <f t="shared" si="194"/>
        <v>47.9</v>
      </c>
      <c r="J609" s="89">
        <f t="shared" si="191"/>
        <v>-137.29999999999998</v>
      </c>
      <c r="K609" s="90">
        <f t="shared" si="192"/>
        <v>-74.136069114470843</v>
      </c>
      <c r="L609" s="4"/>
      <c r="N609" s="1"/>
    </row>
    <row r="610" spans="1:14" s="47" customFormat="1">
      <c r="A610" s="64" t="s">
        <v>91</v>
      </c>
      <c r="B610" s="12" t="s">
        <v>35</v>
      </c>
      <c r="C610" s="12" t="s">
        <v>7</v>
      </c>
      <c r="D610" s="12" t="s">
        <v>16</v>
      </c>
      <c r="E610" s="8">
        <v>77003</v>
      </c>
      <c r="F610" s="103">
        <v>99190</v>
      </c>
      <c r="G610" s="12"/>
      <c r="H610" s="10">
        <f t="shared" si="194"/>
        <v>185.2</v>
      </c>
      <c r="I610" s="10">
        <f t="shared" si="194"/>
        <v>47.9</v>
      </c>
      <c r="J610" s="89">
        <f t="shared" si="191"/>
        <v>-137.29999999999998</v>
      </c>
      <c r="K610" s="90">
        <f t="shared" si="192"/>
        <v>-74.136069114470843</v>
      </c>
      <c r="L610" s="4"/>
      <c r="N610" s="1"/>
    </row>
    <row r="611" spans="1:14" s="47" customFormat="1">
      <c r="A611" s="63" t="s">
        <v>57</v>
      </c>
      <c r="B611" s="12" t="s">
        <v>35</v>
      </c>
      <c r="C611" s="12" t="s">
        <v>7</v>
      </c>
      <c r="D611" s="12" t="s">
        <v>16</v>
      </c>
      <c r="E611" s="8">
        <v>77003</v>
      </c>
      <c r="F611" s="103">
        <v>99190</v>
      </c>
      <c r="G611" s="12" t="s">
        <v>56</v>
      </c>
      <c r="H611" s="10">
        <f t="shared" si="194"/>
        <v>185.2</v>
      </c>
      <c r="I611" s="10">
        <f t="shared" si="194"/>
        <v>47.9</v>
      </c>
      <c r="J611" s="89">
        <f t="shared" si="191"/>
        <v>-137.29999999999998</v>
      </c>
      <c r="K611" s="90">
        <f t="shared" si="192"/>
        <v>-74.136069114470843</v>
      </c>
      <c r="L611" s="4"/>
      <c r="N611" s="1"/>
    </row>
    <row r="612" spans="1:14" s="47" customFormat="1" ht="25.5">
      <c r="A612" s="63" t="s">
        <v>58</v>
      </c>
      <c r="B612" s="12" t="s">
        <v>35</v>
      </c>
      <c r="C612" s="12" t="s">
        <v>7</v>
      </c>
      <c r="D612" s="12" t="s">
        <v>16</v>
      </c>
      <c r="E612" s="8">
        <v>77003</v>
      </c>
      <c r="F612" s="103">
        <v>99190</v>
      </c>
      <c r="G612" s="12" t="s">
        <v>17</v>
      </c>
      <c r="H612" s="15">
        <f>74+111.2</f>
        <v>185.2</v>
      </c>
      <c r="I612" s="15">
        <v>47.9</v>
      </c>
      <c r="J612" s="89">
        <f t="shared" si="191"/>
        <v>-137.29999999999998</v>
      </c>
      <c r="K612" s="90">
        <f t="shared" si="192"/>
        <v>-74.136069114470843</v>
      </c>
      <c r="L612" s="5"/>
      <c r="N612" s="3"/>
    </row>
    <row r="613" spans="1:14" s="47" customFormat="1" ht="25.5">
      <c r="A613" s="63" t="s">
        <v>194</v>
      </c>
      <c r="B613" s="12" t="s">
        <v>35</v>
      </c>
      <c r="C613" s="12" t="s">
        <v>7</v>
      </c>
      <c r="D613" s="12" t="s">
        <v>16</v>
      </c>
      <c r="E613" s="8">
        <v>77005</v>
      </c>
      <c r="F613" s="102" t="s">
        <v>100</v>
      </c>
      <c r="G613" s="12"/>
      <c r="H613" s="22">
        <f>H614+H617</f>
        <v>71.900000000000006</v>
      </c>
      <c r="I613" s="22">
        <f t="shared" ref="I613" si="195">I614+I617</f>
        <v>56.6</v>
      </c>
      <c r="J613" s="89">
        <f t="shared" si="191"/>
        <v>-15.300000000000004</v>
      </c>
      <c r="K613" s="90">
        <f t="shared" si="192"/>
        <v>-21.279554937413081</v>
      </c>
      <c r="L613" s="5"/>
      <c r="N613" s="3"/>
    </row>
    <row r="614" spans="1:14" s="47" customFormat="1" ht="25.5">
      <c r="A614" s="63" t="s">
        <v>192</v>
      </c>
      <c r="B614" s="12" t="s">
        <v>35</v>
      </c>
      <c r="C614" s="12" t="s">
        <v>7</v>
      </c>
      <c r="D614" s="12" t="s">
        <v>16</v>
      </c>
      <c r="E614" s="8">
        <v>77005</v>
      </c>
      <c r="F614" s="50" t="s">
        <v>271</v>
      </c>
      <c r="G614" s="12"/>
      <c r="H614" s="22">
        <f>H615</f>
        <v>71.2</v>
      </c>
      <c r="I614" s="22">
        <f t="shared" ref="I614:I615" si="196">I615</f>
        <v>56.6</v>
      </c>
      <c r="J614" s="89">
        <f t="shared" si="191"/>
        <v>-14.600000000000001</v>
      </c>
      <c r="K614" s="90">
        <f t="shared" si="192"/>
        <v>-20.50561797752809</v>
      </c>
      <c r="L614" s="5"/>
      <c r="N614" s="3"/>
    </row>
    <row r="615" spans="1:14" s="47" customFormat="1" ht="38.25">
      <c r="A615" s="63" t="s">
        <v>53</v>
      </c>
      <c r="B615" s="12" t="s">
        <v>35</v>
      </c>
      <c r="C615" s="12" t="s">
        <v>7</v>
      </c>
      <c r="D615" s="12" t="s">
        <v>16</v>
      </c>
      <c r="E615" s="8">
        <v>77005</v>
      </c>
      <c r="F615" s="50" t="s">
        <v>271</v>
      </c>
      <c r="G615" s="12" t="s">
        <v>52</v>
      </c>
      <c r="H615" s="22">
        <f>H616</f>
        <v>71.2</v>
      </c>
      <c r="I615" s="22">
        <f t="shared" si="196"/>
        <v>56.6</v>
      </c>
      <c r="J615" s="89">
        <f t="shared" si="191"/>
        <v>-14.600000000000001</v>
      </c>
      <c r="K615" s="90">
        <f t="shared" si="192"/>
        <v>-20.50561797752809</v>
      </c>
      <c r="L615" s="5"/>
      <c r="N615" s="3"/>
    </row>
    <row r="616" spans="1:14" s="47" customFormat="1">
      <c r="A616" s="63" t="s">
        <v>69</v>
      </c>
      <c r="B616" s="12" t="s">
        <v>35</v>
      </c>
      <c r="C616" s="12" t="s">
        <v>7</v>
      </c>
      <c r="D616" s="12" t="s">
        <v>16</v>
      </c>
      <c r="E616" s="8">
        <v>77005</v>
      </c>
      <c r="F616" s="50" t="s">
        <v>271</v>
      </c>
      <c r="G616" s="12" t="s">
        <v>68</v>
      </c>
      <c r="H616" s="15">
        <f>54.7+16.5</f>
        <v>71.2</v>
      </c>
      <c r="I616" s="15">
        <v>56.6</v>
      </c>
      <c r="J616" s="89">
        <f t="shared" si="191"/>
        <v>-14.600000000000001</v>
      </c>
      <c r="K616" s="90">
        <f t="shared" si="192"/>
        <v>-20.50561797752809</v>
      </c>
      <c r="L616" s="5"/>
      <c r="N616" s="3"/>
    </row>
    <row r="617" spans="1:14" s="47" customFormat="1" ht="25.5">
      <c r="A617" s="63" t="s">
        <v>192</v>
      </c>
      <c r="B617" s="12" t="s">
        <v>35</v>
      </c>
      <c r="C617" s="12" t="s">
        <v>7</v>
      </c>
      <c r="D617" s="12" t="s">
        <v>16</v>
      </c>
      <c r="E617" s="8">
        <v>77005</v>
      </c>
      <c r="F617" s="50" t="s">
        <v>193</v>
      </c>
      <c r="G617" s="12"/>
      <c r="H617" s="22">
        <f>H618</f>
        <v>0.7</v>
      </c>
      <c r="I617" s="22">
        <f t="shared" ref="I617:I618" si="197">I618</f>
        <v>0</v>
      </c>
      <c r="J617" s="89">
        <f t="shared" si="191"/>
        <v>-0.7</v>
      </c>
      <c r="K617" s="90">
        <f t="shared" si="192"/>
        <v>-100</v>
      </c>
      <c r="L617" s="5"/>
      <c r="N617" s="3"/>
    </row>
    <row r="618" spans="1:14" s="47" customFormat="1" ht="38.25">
      <c r="A618" s="63" t="s">
        <v>53</v>
      </c>
      <c r="B618" s="12" t="s">
        <v>35</v>
      </c>
      <c r="C618" s="12" t="s">
        <v>7</v>
      </c>
      <c r="D618" s="12" t="s">
        <v>16</v>
      </c>
      <c r="E618" s="8">
        <v>77005</v>
      </c>
      <c r="F618" s="50" t="s">
        <v>193</v>
      </c>
      <c r="G618" s="12" t="s">
        <v>52</v>
      </c>
      <c r="H618" s="22">
        <f>H619</f>
        <v>0.7</v>
      </c>
      <c r="I618" s="22">
        <f t="shared" si="197"/>
        <v>0</v>
      </c>
      <c r="J618" s="89">
        <f t="shared" si="191"/>
        <v>-0.7</v>
      </c>
      <c r="K618" s="90">
        <f t="shared" si="192"/>
        <v>-100</v>
      </c>
      <c r="L618" s="5"/>
      <c r="N618" s="3"/>
    </row>
    <row r="619" spans="1:14" s="47" customFormat="1">
      <c r="A619" s="63" t="s">
        <v>69</v>
      </c>
      <c r="B619" s="12" t="s">
        <v>35</v>
      </c>
      <c r="C619" s="12" t="s">
        <v>7</v>
      </c>
      <c r="D619" s="12" t="s">
        <v>16</v>
      </c>
      <c r="E619" s="8">
        <v>77005</v>
      </c>
      <c r="F619" s="50" t="s">
        <v>193</v>
      </c>
      <c r="G619" s="12" t="s">
        <v>68</v>
      </c>
      <c r="H619" s="15">
        <v>0.7</v>
      </c>
      <c r="I619" s="15">
        <v>0</v>
      </c>
      <c r="J619" s="89">
        <f t="shared" si="191"/>
        <v>-0.7</v>
      </c>
      <c r="K619" s="90">
        <f t="shared" si="192"/>
        <v>-100</v>
      </c>
      <c r="L619" s="5"/>
      <c r="N619" s="3"/>
    </row>
    <row r="620" spans="1:14" s="47" customFormat="1">
      <c r="A620" s="63" t="s">
        <v>48</v>
      </c>
      <c r="B620" s="12" t="s">
        <v>35</v>
      </c>
      <c r="C620" s="12" t="s">
        <v>3</v>
      </c>
      <c r="D620" s="12"/>
      <c r="E620" s="12"/>
      <c r="F620" s="101"/>
      <c r="G620" s="12"/>
      <c r="H620" s="10">
        <f>H621</f>
        <v>15738.6</v>
      </c>
      <c r="I620" s="10">
        <f>I621</f>
        <v>9713.4</v>
      </c>
      <c r="J620" s="89">
        <f t="shared" si="191"/>
        <v>-6025.2000000000007</v>
      </c>
      <c r="K620" s="90">
        <f t="shared" si="192"/>
        <v>-38.282947657351997</v>
      </c>
      <c r="L620" s="4"/>
      <c r="N620" s="1"/>
    </row>
    <row r="621" spans="1:14" s="47" customFormat="1">
      <c r="A621" s="63" t="s">
        <v>28</v>
      </c>
      <c r="B621" s="12" t="s">
        <v>35</v>
      </c>
      <c r="C621" s="12" t="s">
        <v>3</v>
      </c>
      <c r="D621" s="12" t="s">
        <v>1</v>
      </c>
      <c r="E621" s="12"/>
      <c r="F621" s="101"/>
      <c r="G621" s="12"/>
      <c r="H621" s="10">
        <f>H627+H622</f>
        <v>15738.6</v>
      </c>
      <c r="I621" s="10">
        <f>I627+I622</f>
        <v>9713.4</v>
      </c>
      <c r="J621" s="89">
        <f t="shared" si="191"/>
        <v>-6025.2000000000007</v>
      </c>
      <c r="K621" s="90">
        <f t="shared" si="192"/>
        <v>-38.282947657351997</v>
      </c>
      <c r="L621" s="4"/>
      <c r="N621" s="1"/>
    </row>
    <row r="622" spans="1:14" s="47" customFormat="1" ht="25.5">
      <c r="A622" s="63" t="s">
        <v>307</v>
      </c>
      <c r="B622" s="12" t="s">
        <v>35</v>
      </c>
      <c r="C622" s="12" t="s">
        <v>3</v>
      </c>
      <c r="D622" s="12" t="s">
        <v>1</v>
      </c>
      <c r="E622" s="8">
        <v>72000</v>
      </c>
      <c r="F622" s="50" t="s">
        <v>100</v>
      </c>
      <c r="G622" s="12"/>
      <c r="H622" s="10">
        <f t="shared" ref="H622:I625" si="198">H623</f>
        <v>16</v>
      </c>
      <c r="I622" s="10">
        <f t="shared" si="198"/>
        <v>0</v>
      </c>
      <c r="J622" s="89">
        <f t="shared" si="191"/>
        <v>-16</v>
      </c>
      <c r="K622" s="90">
        <f t="shared" si="192"/>
        <v>-100</v>
      </c>
      <c r="L622" s="4"/>
      <c r="N622" s="1"/>
    </row>
    <row r="623" spans="1:14" s="47" customFormat="1" ht="25.5">
      <c r="A623" s="63" t="s">
        <v>328</v>
      </c>
      <c r="B623" s="12" t="s">
        <v>35</v>
      </c>
      <c r="C623" s="12" t="s">
        <v>3</v>
      </c>
      <c r="D623" s="12" t="s">
        <v>1</v>
      </c>
      <c r="E623" s="8">
        <v>72001</v>
      </c>
      <c r="F623" s="50" t="s">
        <v>100</v>
      </c>
      <c r="G623" s="12"/>
      <c r="H623" s="10">
        <f t="shared" si="198"/>
        <v>16</v>
      </c>
      <c r="I623" s="10">
        <f t="shared" si="198"/>
        <v>0</v>
      </c>
      <c r="J623" s="89">
        <f t="shared" si="191"/>
        <v>-16</v>
      </c>
      <c r="K623" s="90">
        <f t="shared" si="192"/>
        <v>-100</v>
      </c>
      <c r="L623" s="4"/>
      <c r="N623" s="1"/>
    </row>
    <row r="624" spans="1:14" s="47" customFormat="1" ht="25.5">
      <c r="A624" s="63" t="s">
        <v>323</v>
      </c>
      <c r="B624" s="12" t="s">
        <v>35</v>
      </c>
      <c r="C624" s="12" t="s">
        <v>3</v>
      </c>
      <c r="D624" s="12" t="s">
        <v>1</v>
      </c>
      <c r="E624" s="8">
        <v>72001</v>
      </c>
      <c r="F624" s="103">
        <v>99990</v>
      </c>
      <c r="G624" s="12"/>
      <c r="H624" s="10">
        <f t="shared" si="198"/>
        <v>16</v>
      </c>
      <c r="I624" s="10">
        <f t="shared" si="198"/>
        <v>0</v>
      </c>
      <c r="J624" s="89">
        <f t="shared" si="191"/>
        <v>-16</v>
      </c>
      <c r="K624" s="90">
        <f t="shared" si="192"/>
        <v>-100</v>
      </c>
      <c r="L624" s="4"/>
      <c r="N624" s="1"/>
    </row>
    <row r="625" spans="1:14" s="47" customFormat="1">
      <c r="A625" s="63" t="s">
        <v>57</v>
      </c>
      <c r="B625" s="12" t="s">
        <v>35</v>
      </c>
      <c r="C625" s="12" t="s">
        <v>3</v>
      </c>
      <c r="D625" s="12" t="s">
        <v>1</v>
      </c>
      <c r="E625" s="8">
        <v>72001</v>
      </c>
      <c r="F625" s="103">
        <v>99990</v>
      </c>
      <c r="G625" s="12" t="s">
        <v>56</v>
      </c>
      <c r="H625" s="10">
        <f t="shared" si="198"/>
        <v>16</v>
      </c>
      <c r="I625" s="10">
        <f t="shared" si="198"/>
        <v>0</v>
      </c>
      <c r="J625" s="89">
        <f t="shared" si="191"/>
        <v>-16</v>
      </c>
      <c r="K625" s="90">
        <f t="shared" si="192"/>
        <v>-100</v>
      </c>
      <c r="L625" s="4"/>
      <c r="N625" s="1"/>
    </row>
    <row r="626" spans="1:14" s="47" customFormat="1" ht="25.5">
      <c r="A626" s="63" t="s">
        <v>58</v>
      </c>
      <c r="B626" s="12" t="s">
        <v>35</v>
      </c>
      <c r="C626" s="12" t="s">
        <v>3</v>
      </c>
      <c r="D626" s="12" t="s">
        <v>1</v>
      </c>
      <c r="E626" s="8">
        <v>72001</v>
      </c>
      <c r="F626" s="103">
        <v>99990</v>
      </c>
      <c r="G626" s="12" t="s">
        <v>17</v>
      </c>
      <c r="H626" s="14">
        <v>16</v>
      </c>
      <c r="I626" s="14">
        <v>0</v>
      </c>
      <c r="J626" s="89">
        <f t="shared" si="191"/>
        <v>-16</v>
      </c>
      <c r="K626" s="90">
        <f t="shared" si="192"/>
        <v>-100</v>
      </c>
      <c r="L626" s="5"/>
      <c r="N626" s="1"/>
    </row>
    <row r="627" spans="1:14" s="47" customFormat="1" ht="25.5">
      <c r="A627" s="63" t="s">
        <v>317</v>
      </c>
      <c r="B627" s="12" t="s">
        <v>35</v>
      </c>
      <c r="C627" s="12" t="s">
        <v>3</v>
      </c>
      <c r="D627" s="12" t="s">
        <v>1</v>
      </c>
      <c r="E627" s="8">
        <v>78000</v>
      </c>
      <c r="F627" s="50" t="s">
        <v>100</v>
      </c>
      <c r="G627" s="12"/>
      <c r="H627" s="10">
        <f>H628+H632+H636+H643+H656+H668+H660+H664</f>
        <v>15722.6</v>
      </c>
      <c r="I627" s="10">
        <f>I628+I632+I636+I643+I656+I668+I660+I664</f>
        <v>9713.4</v>
      </c>
      <c r="J627" s="89">
        <f t="shared" si="191"/>
        <v>-6009.2000000000007</v>
      </c>
      <c r="K627" s="90">
        <f t="shared" si="192"/>
        <v>-38.220141706842384</v>
      </c>
      <c r="L627" s="4"/>
      <c r="N627" s="1"/>
    </row>
    <row r="628" spans="1:14" s="47" customFormat="1" ht="25.5">
      <c r="A628" s="63" t="s">
        <v>182</v>
      </c>
      <c r="B628" s="12" t="s">
        <v>35</v>
      </c>
      <c r="C628" s="12" t="s">
        <v>3</v>
      </c>
      <c r="D628" s="12" t="s">
        <v>1</v>
      </c>
      <c r="E628" s="8">
        <v>78001</v>
      </c>
      <c r="F628" s="50" t="s">
        <v>100</v>
      </c>
      <c r="G628" s="12"/>
      <c r="H628" s="10">
        <f t="shared" ref="H628:I630" si="199">H629</f>
        <v>1378.8000000000002</v>
      </c>
      <c r="I628" s="10">
        <f t="shared" si="199"/>
        <v>444.7</v>
      </c>
      <c r="J628" s="89">
        <f t="shared" ref="J628:J669" si="200">I628-H628</f>
        <v>-934.10000000000014</v>
      </c>
      <c r="K628" s="90">
        <f t="shared" ref="K628:K669" si="201">I628/H628*100-100</f>
        <v>-67.747316507107627</v>
      </c>
      <c r="L628" s="4"/>
      <c r="N628" s="1"/>
    </row>
    <row r="629" spans="1:14" s="47" customFormat="1" ht="25.5">
      <c r="A629" s="63" t="s">
        <v>92</v>
      </c>
      <c r="B629" s="12" t="s">
        <v>35</v>
      </c>
      <c r="C629" s="12" t="s">
        <v>3</v>
      </c>
      <c r="D629" s="12" t="s">
        <v>1</v>
      </c>
      <c r="E629" s="8">
        <v>78001</v>
      </c>
      <c r="F629" s="103">
        <v>99200</v>
      </c>
      <c r="G629" s="12"/>
      <c r="H629" s="10">
        <f t="shared" si="199"/>
        <v>1378.8000000000002</v>
      </c>
      <c r="I629" s="10">
        <f t="shared" si="199"/>
        <v>444.7</v>
      </c>
      <c r="J629" s="89">
        <f t="shared" si="200"/>
        <v>-934.10000000000014</v>
      </c>
      <c r="K629" s="90">
        <f t="shared" si="201"/>
        <v>-67.747316507107627</v>
      </c>
      <c r="L629" s="4"/>
      <c r="N629" s="1"/>
    </row>
    <row r="630" spans="1:14" s="47" customFormat="1" ht="25.5">
      <c r="A630" s="63" t="s">
        <v>78</v>
      </c>
      <c r="B630" s="12" t="s">
        <v>35</v>
      </c>
      <c r="C630" s="12" t="s">
        <v>3</v>
      </c>
      <c r="D630" s="12" t="s">
        <v>1</v>
      </c>
      <c r="E630" s="8">
        <v>78001</v>
      </c>
      <c r="F630" s="103">
        <v>99200</v>
      </c>
      <c r="G630" s="12" t="s">
        <v>66</v>
      </c>
      <c r="H630" s="10">
        <f t="shared" si="199"/>
        <v>1378.8000000000002</v>
      </c>
      <c r="I630" s="10">
        <f t="shared" si="199"/>
        <v>444.7</v>
      </c>
      <c r="J630" s="89">
        <f t="shared" si="200"/>
        <v>-934.10000000000014</v>
      </c>
      <c r="K630" s="90">
        <f t="shared" si="201"/>
        <v>-67.747316507107627</v>
      </c>
      <c r="L630" s="4"/>
      <c r="N630" s="1"/>
    </row>
    <row r="631" spans="1:14" s="47" customFormat="1">
      <c r="A631" s="63" t="s">
        <v>80</v>
      </c>
      <c r="B631" s="12" t="s">
        <v>35</v>
      </c>
      <c r="C631" s="12" t="s">
        <v>3</v>
      </c>
      <c r="D631" s="12" t="s">
        <v>1</v>
      </c>
      <c r="E631" s="8">
        <v>78001</v>
      </c>
      <c r="F631" s="103">
        <v>99200</v>
      </c>
      <c r="G631" s="12" t="s">
        <v>67</v>
      </c>
      <c r="H631" s="15">
        <f>1384.7-5.7-0.1-0.1</f>
        <v>1378.8000000000002</v>
      </c>
      <c r="I631" s="15">
        <v>444.7</v>
      </c>
      <c r="J631" s="89">
        <f t="shared" si="200"/>
        <v>-934.10000000000014</v>
      </c>
      <c r="K631" s="90">
        <f t="shared" si="201"/>
        <v>-67.747316507107627</v>
      </c>
      <c r="L631" s="5"/>
      <c r="N631" s="3"/>
    </row>
    <row r="632" spans="1:14" s="47" customFormat="1">
      <c r="A632" s="64" t="s">
        <v>134</v>
      </c>
      <c r="B632" s="12" t="s">
        <v>35</v>
      </c>
      <c r="C632" s="12" t="s">
        <v>3</v>
      </c>
      <c r="D632" s="12" t="s">
        <v>1</v>
      </c>
      <c r="E632" s="8">
        <v>78003</v>
      </c>
      <c r="F632" s="50" t="s">
        <v>100</v>
      </c>
      <c r="G632" s="12"/>
      <c r="H632" s="10">
        <f t="shared" ref="H632:I634" si="202">H633</f>
        <v>6138.6</v>
      </c>
      <c r="I632" s="10">
        <f t="shared" si="202"/>
        <v>4725.8</v>
      </c>
      <c r="J632" s="89">
        <f t="shared" si="200"/>
        <v>-1412.8000000000002</v>
      </c>
      <c r="K632" s="90">
        <f t="shared" si="201"/>
        <v>-23.015019711334844</v>
      </c>
      <c r="L632" s="4"/>
      <c r="N632" s="1"/>
    </row>
    <row r="633" spans="1:14" s="47" customFormat="1">
      <c r="A633" s="64" t="s">
        <v>133</v>
      </c>
      <c r="B633" s="12" t="s">
        <v>35</v>
      </c>
      <c r="C633" s="12" t="s">
        <v>3</v>
      </c>
      <c r="D633" s="12" t="s">
        <v>1</v>
      </c>
      <c r="E633" s="8">
        <v>78003</v>
      </c>
      <c r="F633" s="50" t="s">
        <v>118</v>
      </c>
      <c r="G633" s="12"/>
      <c r="H633" s="10">
        <f t="shared" si="202"/>
        <v>6138.6</v>
      </c>
      <c r="I633" s="10">
        <f t="shared" si="202"/>
        <v>4725.8</v>
      </c>
      <c r="J633" s="89">
        <f t="shared" si="200"/>
        <v>-1412.8000000000002</v>
      </c>
      <c r="K633" s="90">
        <f t="shared" si="201"/>
        <v>-23.015019711334844</v>
      </c>
      <c r="L633" s="4"/>
      <c r="N633" s="1"/>
    </row>
    <row r="634" spans="1:14" s="47" customFormat="1" ht="25.5">
      <c r="A634" s="63" t="s">
        <v>78</v>
      </c>
      <c r="B634" s="12" t="s">
        <v>35</v>
      </c>
      <c r="C634" s="12" t="s">
        <v>3</v>
      </c>
      <c r="D634" s="12" t="s">
        <v>1</v>
      </c>
      <c r="E634" s="8">
        <v>78003</v>
      </c>
      <c r="F634" s="50" t="s">
        <v>118</v>
      </c>
      <c r="G634" s="12" t="s">
        <v>66</v>
      </c>
      <c r="H634" s="10">
        <f t="shared" si="202"/>
        <v>6138.6</v>
      </c>
      <c r="I634" s="10">
        <f t="shared" si="202"/>
        <v>4725.8</v>
      </c>
      <c r="J634" s="89">
        <f t="shared" si="200"/>
        <v>-1412.8000000000002</v>
      </c>
      <c r="K634" s="90">
        <f t="shared" si="201"/>
        <v>-23.015019711334844</v>
      </c>
      <c r="L634" s="4"/>
      <c r="N634" s="1"/>
    </row>
    <row r="635" spans="1:14" s="47" customFormat="1">
      <c r="A635" s="63" t="s">
        <v>80</v>
      </c>
      <c r="B635" s="12" t="s">
        <v>35</v>
      </c>
      <c r="C635" s="12" t="s">
        <v>3</v>
      </c>
      <c r="D635" s="12" t="s">
        <v>1</v>
      </c>
      <c r="E635" s="8">
        <v>78003</v>
      </c>
      <c r="F635" s="50" t="s">
        <v>118</v>
      </c>
      <c r="G635" s="12" t="s">
        <v>67</v>
      </c>
      <c r="H635" s="15">
        <v>6138.6</v>
      </c>
      <c r="I635" s="15">
        <v>4725.8</v>
      </c>
      <c r="J635" s="89">
        <f t="shared" si="200"/>
        <v>-1412.8000000000002</v>
      </c>
      <c r="K635" s="90">
        <f t="shared" si="201"/>
        <v>-23.015019711334844</v>
      </c>
      <c r="L635" s="5"/>
      <c r="N635" s="3"/>
    </row>
    <row r="636" spans="1:14" s="47" customFormat="1">
      <c r="A636" s="64" t="s">
        <v>136</v>
      </c>
      <c r="B636" s="12" t="s">
        <v>35</v>
      </c>
      <c r="C636" s="12" t="s">
        <v>3</v>
      </c>
      <c r="D636" s="12" t="s">
        <v>1</v>
      </c>
      <c r="E636" s="8">
        <v>78004</v>
      </c>
      <c r="F636" s="50" t="s">
        <v>100</v>
      </c>
      <c r="G636" s="12"/>
      <c r="H636" s="10">
        <f>H637+H640</f>
        <v>3149.3</v>
      </c>
      <c r="I636" s="10">
        <f>I637+I640</f>
        <v>1558.7</v>
      </c>
      <c r="J636" s="89">
        <f t="shared" si="200"/>
        <v>-1590.6000000000001</v>
      </c>
      <c r="K636" s="90">
        <f t="shared" si="201"/>
        <v>-50.506461753405517</v>
      </c>
      <c r="L636" s="4"/>
      <c r="N636" s="3"/>
    </row>
    <row r="637" spans="1:14" s="47" customFormat="1">
      <c r="A637" s="64" t="s">
        <v>135</v>
      </c>
      <c r="B637" s="12" t="s">
        <v>35</v>
      </c>
      <c r="C637" s="12" t="s">
        <v>3</v>
      </c>
      <c r="D637" s="12" t="s">
        <v>1</v>
      </c>
      <c r="E637" s="8">
        <v>78004</v>
      </c>
      <c r="F637" s="103">
        <v>99210</v>
      </c>
      <c r="G637" s="12"/>
      <c r="H637" s="10">
        <f t="shared" ref="H637:I638" si="203">H638</f>
        <v>297.89999999999998</v>
      </c>
      <c r="I637" s="10">
        <f t="shared" si="203"/>
        <v>130.4</v>
      </c>
      <c r="J637" s="89">
        <f t="shared" si="200"/>
        <v>-167.49999999999997</v>
      </c>
      <c r="K637" s="90">
        <f t="shared" si="201"/>
        <v>-56.226921785834165</v>
      </c>
      <c r="L637" s="4"/>
      <c r="N637" s="1"/>
    </row>
    <row r="638" spans="1:14" s="47" customFormat="1">
      <c r="A638" s="63" t="s">
        <v>57</v>
      </c>
      <c r="B638" s="12" t="s">
        <v>35</v>
      </c>
      <c r="C638" s="12" t="s">
        <v>3</v>
      </c>
      <c r="D638" s="12" t="s">
        <v>1</v>
      </c>
      <c r="E638" s="8">
        <v>78004</v>
      </c>
      <c r="F638" s="103">
        <v>99210</v>
      </c>
      <c r="G638" s="12" t="s">
        <v>56</v>
      </c>
      <c r="H638" s="10">
        <f t="shared" si="203"/>
        <v>297.89999999999998</v>
      </c>
      <c r="I638" s="10">
        <f t="shared" si="203"/>
        <v>130.4</v>
      </c>
      <c r="J638" s="89">
        <f t="shared" si="200"/>
        <v>-167.49999999999997</v>
      </c>
      <c r="K638" s="90">
        <f t="shared" si="201"/>
        <v>-56.226921785834165</v>
      </c>
      <c r="L638" s="4"/>
      <c r="N638" s="1"/>
    </row>
    <row r="639" spans="1:14" s="47" customFormat="1" ht="25.5">
      <c r="A639" s="63" t="s">
        <v>58</v>
      </c>
      <c r="B639" s="12" t="s">
        <v>35</v>
      </c>
      <c r="C639" s="12" t="s">
        <v>3</v>
      </c>
      <c r="D639" s="12" t="s">
        <v>1</v>
      </c>
      <c r="E639" s="8">
        <v>78004</v>
      </c>
      <c r="F639" s="103">
        <v>99210</v>
      </c>
      <c r="G639" s="12" t="s">
        <v>17</v>
      </c>
      <c r="H639" s="15">
        <f>427.4-129.5</f>
        <v>297.89999999999998</v>
      </c>
      <c r="I639" s="15">
        <v>130.4</v>
      </c>
      <c r="J639" s="89">
        <f t="shared" si="200"/>
        <v>-167.49999999999997</v>
      </c>
      <c r="K639" s="90">
        <f t="shared" si="201"/>
        <v>-56.226921785834165</v>
      </c>
      <c r="L639" s="5"/>
      <c r="N639" s="3"/>
    </row>
    <row r="640" spans="1:14" s="47" customFormat="1">
      <c r="A640" s="64" t="s">
        <v>137</v>
      </c>
      <c r="B640" s="12" t="s">
        <v>35</v>
      </c>
      <c r="C640" s="12" t="s">
        <v>3</v>
      </c>
      <c r="D640" s="12" t="s">
        <v>1</v>
      </c>
      <c r="E640" s="8">
        <v>78004</v>
      </c>
      <c r="F640" s="103">
        <v>99220</v>
      </c>
      <c r="G640" s="12"/>
      <c r="H640" s="10">
        <f t="shared" ref="H640:I641" si="204">H641</f>
        <v>2851.4</v>
      </c>
      <c r="I640" s="10">
        <f t="shared" si="204"/>
        <v>1428.3</v>
      </c>
      <c r="J640" s="89">
        <f t="shared" si="200"/>
        <v>-1423.1000000000001</v>
      </c>
      <c r="K640" s="90">
        <f t="shared" si="201"/>
        <v>-49.908816721610435</v>
      </c>
      <c r="L640" s="4"/>
      <c r="N640" s="1"/>
    </row>
    <row r="641" spans="1:14" s="47" customFormat="1" ht="38.25">
      <c r="A641" s="63" t="s">
        <v>65</v>
      </c>
      <c r="B641" s="12" t="s">
        <v>35</v>
      </c>
      <c r="C641" s="12" t="s">
        <v>3</v>
      </c>
      <c r="D641" s="12" t="s">
        <v>1</v>
      </c>
      <c r="E641" s="8">
        <v>78004</v>
      </c>
      <c r="F641" s="103">
        <v>99220</v>
      </c>
      <c r="G641" s="12" t="s">
        <v>66</v>
      </c>
      <c r="H641" s="10">
        <f t="shared" si="204"/>
        <v>2851.4</v>
      </c>
      <c r="I641" s="10">
        <f t="shared" si="204"/>
        <v>1428.3</v>
      </c>
      <c r="J641" s="89">
        <f t="shared" si="200"/>
        <v>-1423.1000000000001</v>
      </c>
      <c r="K641" s="90">
        <f t="shared" si="201"/>
        <v>-49.908816721610435</v>
      </c>
      <c r="L641" s="4"/>
      <c r="N641" s="1"/>
    </row>
    <row r="642" spans="1:14" s="47" customFormat="1">
      <c r="A642" s="63" t="s">
        <v>80</v>
      </c>
      <c r="B642" s="12" t="s">
        <v>35</v>
      </c>
      <c r="C642" s="12" t="s">
        <v>3</v>
      </c>
      <c r="D642" s="12" t="s">
        <v>1</v>
      </c>
      <c r="E642" s="8">
        <v>78004</v>
      </c>
      <c r="F642" s="103">
        <v>99220</v>
      </c>
      <c r="G642" s="12" t="s">
        <v>67</v>
      </c>
      <c r="H642" s="15">
        <v>2851.4</v>
      </c>
      <c r="I642" s="15">
        <v>1428.3</v>
      </c>
      <c r="J642" s="89">
        <f t="shared" si="200"/>
        <v>-1423.1000000000001</v>
      </c>
      <c r="K642" s="90">
        <f t="shared" si="201"/>
        <v>-49.908816721610435</v>
      </c>
      <c r="L642" s="5"/>
      <c r="N642" s="3"/>
    </row>
    <row r="643" spans="1:14" s="47" customFormat="1" ht="25.5">
      <c r="A643" s="71" t="s">
        <v>233</v>
      </c>
      <c r="B643" s="12" t="s">
        <v>35</v>
      </c>
      <c r="C643" s="12" t="s">
        <v>3</v>
      </c>
      <c r="D643" s="12" t="s">
        <v>1</v>
      </c>
      <c r="E643" s="11">
        <v>78008</v>
      </c>
      <c r="F643" s="50" t="s">
        <v>100</v>
      </c>
      <c r="G643" s="12"/>
      <c r="H643" s="10">
        <f>H644+H650+H647+H653</f>
        <v>3896.4</v>
      </c>
      <c r="I643" s="10">
        <f>I644+I650+I647+I653</f>
        <v>1903.6</v>
      </c>
      <c r="J643" s="89">
        <f t="shared" si="200"/>
        <v>-1992.8000000000002</v>
      </c>
      <c r="K643" s="90">
        <f t="shared" si="201"/>
        <v>-51.14464634021148</v>
      </c>
      <c r="L643" s="4"/>
      <c r="N643" s="3"/>
    </row>
    <row r="644" spans="1:14" s="47" customFormat="1" ht="25.5">
      <c r="A644" s="63" t="s">
        <v>234</v>
      </c>
      <c r="B644" s="12" t="s">
        <v>35</v>
      </c>
      <c r="C644" s="12" t="s">
        <v>3</v>
      </c>
      <c r="D644" s="12" t="s">
        <v>1</v>
      </c>
      <c r="E644" s="11">
        <v>78008</v>
      </c>
      <c r="F644" s="103">
        <v>72500</v>
      </c>
      <c r="G644" s="12"/>
      <c r="H644" s="10">
        <f t="shared" ref="H644:I645" si="205">H645</f>
        <v>3577.1</v>
      </c>
      <c r="I644" s="10">
        <f t="shared" si="205"/>
        <v>1795.8</v>
      </c>
      <c r="J644" s="89">
        <f t="shared" si="200"/>
        <v>-1781.3</v>
      </c>
      <c r="K644" s="90">
        <f t="shared" si="201"/>
        <v>-49.797321852897603</v>
      </c>
      <c r="L644" s="4"/>
      <c r="N644" s="3"/>
    </row>
    <row r="645" spans="1:14" s="47" customFormat="1" ht="25.5">
      <c r="A645" s="63" t="s">
        <v>78</v>
      </c>
      <c r="B645" s="12" t="s">
        <v>35</v>
      </c>
      <c r="C645" s="12" t="s">
        <v>3</v>
      </c>
      <c r="D645" s="12" t="s">
        <v>1</v>
      </c>
      <c r="E645" s="11">
        <v>78008</v>
      </c>
      <c r="F645" s="103">
        <v>72500</v>
      </c>
      <c r="G645" s="12" t="s">
        <v>66</v>
      </c>
      <c r="H645" s="10">
        <f t="shared" si="205"/>
        <v>3577.1</v>
      </c>
      <c r="I645" s="10">
        <f t="shared" si="205"/>
        <v>1795.8</v>
      </c>
      <c r="J645" s="89">
        <f t="shared" si="200"/>
        <v>-1781.3</v>
      </c>
      <c r="K645" s="90">
        <f t="shared" si="201"/>
        <v>-49.797321852897603</v>
      </c>
      <c r="L645" s="4"/>
      <c r="M645" s="47" t="s">
        <v>139</v>
      </c>
      <c r="N645" s="3"/>
    </row>
    <row r="646" spans="1:14" s="47" customFormat="1">
      <c r="A646" s="63" t="s">
        <v>80</v>
      </c>
      <c r="B646" s="12" t="s">
        <v>35</v>
      </c>
      <c r="C646" s="12" t="s">
        <v>3</v>
      </c>
      <c r="D646" s="12" t="s">
        <v>1</v>
      </c>
      <c r="E646" s="11">
        <v>78008</v>
      </c>
      <c r="F646" s="103">
        <v>72500</v>
      </c>
      <c r="G646" s="12" t="s">
        <v>67</v>
      </c>
      <c r="H646" s="15">
        <v>3577.1</v>
      </c>
      <c r="I646" s="15">
        <v>1795.8</v>
      </c>
      <c r="J646" s="89">
        <f t="shared" si="200"/>
        <v>-1781.3</v>
      </c>
      <c r="K646" s="90">
        <f t="shared" si="201"/>
        <v>-49.797321852897603</v>
      </c>
      <c r="L646" s="5"/>
      <c r="M646" s="47" t="s">
        <v>140</v>
      </c>
      <c r="N646" s="3"/>
    </row>
    <row r="647" spans="1:14" s="47" customFormat="1" ht="51">
      <c r="A647" s="63" t="s">
        <v>396</v>
      </c>
      <c r="B647" s="12" t="s">
        <v>35</v>
      </c>
      <c r="C647" s="12" t="s">
        <v>3</v>
      </c>
      <c r="D647" s="12" t="s">
        <v>1</v>
      </c>
      <c r="E647" s="11">
        <v>78008</v>
      </c>
      <c r="F647" s="8" t="s">
        <v>376</v>
      </c>
      <c r="G647" s="12"/>
      <c r="H647" s="17">
        <f>H648</f>
        <v>280.39999999999998</v>
      </c>
      <c r="I647" s="17">
        <f>I648</f>
        <v>107.8</v>
      </c>
      <c r="J647" s="89">
        <f t="shared" ref="J647:J649" si="206">I647-H647</f>
        <v>-172.59999999999997</v>
      </c>
      <c r="K647" s="90">
        <f t="shared" ref="K647:K649" si="207">I647/H647*100-100</f>
        <v>-61.554921540656203</v>
      </c>
      <c r="L647" s="5"/>
      <c r="N647" s="3"/>
    </row>
    <row r="648" spans="1:14" s="47" customFormat="1" ht="25.5">
      <c r="A648" s="63" t="s">
        <v>78</v>
      </c>
      <c r="B648" s="12" t="s">
        <v>35</v>
      </c>
      <c r="C648" s="12" t="s">
        <v>3</v>
      </c>
      <c r="D648" s="12" t="s">
        <v>1</v>
      </c>
      <c r="E648" s="11">
        <v>78008</v>
      </c>
      <c r="F648" s="8" t="s">
        <v>376</v>
      </c>
      <c r="G648" s="12" t="s">
        <v>66</v>
      </c>
      <c r="H648" s="17">
        <f>H649</f>
        <v>280.39999999999998</v>
      </c>
      <c r="I648" s="17">
        <f>I649</f>
        <v>107.8</v>
      </c>
      <c r="J648" s="89">
        <f t="shared" si="206"/>
        <v>-172.59999999999997</v>
      </c>
      <c r="K648" s="90">
        <f t="shared" si="207"/>
        <v>-61.554921540656203</v>
      </c>
      <c r="L648" s="5"/>
      <c r="N648" s="3"/>
    </row>
    <row r="649" spans="1:14" s="47" customFormat="1" ht="12.75">
      <c r="A649" s="63" t="s">
        <v>80</v>
      </c>
      <c r="B649" s="12" t="s">
        <v>35</v>
      </c>
      <c r="C649" s="12" t="s">
        <v>3</v>
      </c>
      <c r="D649" s="12" t="s">
        <v>1</v>
      </c>
      <c r="E649" s="11">
        <v>78008</v>
      </c>
      <c r="F649" s="8" t="s">
        <v>376</v>
      </c>
      <c r="G649" s="12" t="s">
        <v>67</v>
      </c>
      <c r="H649" s="15">
        <v>280.39999999999998</v>
      </c>
      <c r="I649" s="15">
        <v>107.8</v>
      </c>
      <c r="J649" s="89">
        <f t="shared" si="206"/>
        <v>-172.59999999999997</v>
      </c>
      <c r="K649" s="90">
        <f t="shared" si="207"/>
        <v>-61.554921540656203</v>
      </c>
      <c r="L649" s="5"/>
      <c r="N649" s="3"/>
    </row>
    <row r="650" spans="1:14" s="47" customFormat="1" ht="38.25">
      <c r="A650" s="63" t="s">
        <v>242</v>
      </c>
      <c r="B650" s="12" t="s">
        <v>35</v>
      </c>
      <c r="C650" s="12" t="s">
        <v>3</v>
      </c>
      <c r="D650" s="12" t="s">
        <v>1</v>
      </c>
      <c r="E650" s="11">
        <v>78008</v>
      </c>
      <c r="F650" s="103" t="s">
        <v>239</v>
      </c>
      <c r="G650" s="12"/>
      <c r="H650" s="10">
        <f t="shared" ref="H650:I651" si="208">H651</f>
        <v>36.1</v>
      </c>
      <c r="I650" s="10">
        <f t="shared" si="208"/>
        <v>0</v>
      </c>
      <c r="J650" s="89">
        <f t="shared" si="200"/>
        <v>-36.1</v>
      </c>
      <c r="K650" s="90">
        <f t="shared" si="201"/>
        <v>-100</v>
      </c>
      <c r="L650" s="5"/>
      <c r="N650" s="3"/>
    </row>
    <row r="651" spans="1:14" s="47" customFormat="1" ht="25.5">
      <c r="A651" s="63" t="s">
        <v>78</v>
      </c>
      <c r="B651" s="12" t="s">
        <v>35</v>
      </c>
      <c r="C651" s="12" t="s">
        <v>3</v>
      </c>
      <c r="D651" s="12" t="s">
        <v>1</v>
      </c>
      <c r="E651" s="11">
        <v>78008</v>
      </c>
      <c r="F651" s="103" t="s">
        <v>239</v>
      </c>
      <c r="G651" s="12" t="s">
        <v>66</v>
      </c>
      <c r="H651" s="10">
        <f t="shared" si="208"/>
        <v>36.1</v>
      </c>
      <c r="I651" s="10">
        <f t="shared" si="208"/>
        <v>0</v>
      </c>
      <c r="J651" s="89">
        <f t="shared" si="200"/>
        <v>-36.1</v>
      </c>
      <c r="K651" s="90">
        <f t="shared" si="201"/>
        <v>-100</v>
      </c>
      <c r="L651" s="4"/>
      <c r="N651" s="3"/>
    </row>
    <row r="652" spans="1:14" s="47" customFormat="1">
      <c r="A652" s="63" t="s">
        <v>80</v>
      </c>
      <c r="B652" s="12" t="s">
        <v>35</v>
      </c>
      <c r="C652" s="12" t="s">
        <v>3</v>
      </c>
      <c r="D652" s="12" t="s">
        <v>1</v>
      </c>
      <c r="E652" s="11">
        <v>78008</v>
      </c>
      <c r="F652" s="103" t="s">
        <v>239</v>
      </c>
      <c r="G652" s="12" t="s">
        <v>67</v>
      </c>
      <c r="H652" s="15">
        <v>36.1</v>
      </c>
      <c r="I652" s="15">
        <v>0</v>
      </c>
      <c r="J652" s="89">
        <f t="shared" si="200"/>
        <v>-36.1</v>
      </c>
      <c r="K652" s="90">
        <f t="shared" si="201"/>
        <v>-100</v>
      </c>
      <c r="L652" s="5"/>
      <c r="N652" s="3"/>
    </row>
    <row r="653" spans="1:14" s="47" customFormat="1" ht="51">
      <c r="A653" s="63" t="s">
        <v>397</v>
      </c>
      <c r="B653" s="12" t="s">
        <v>35</v>
      </c>
      <c r="C653" s="12" t="s">
        <v>3</v>
      </c>
      <c r="D653" s="12" t="s">
        <v>1</v>
      </c>
      <c r="E653" s="11">
        <v>78008</v>
      </c>
      <c r="F653" s="8" t="s">
        <v>380</v>
      </c>
      <c r="G653" s="12"/>
      <c r="H653" s="17">
        <f>H654</f>
        <v>2.8</v>
      </c>
      <c r="I653" s="17">
        <f>I654</f>
        <v>0</v>
      </c>
      <c r="J653" s="89">
        <f t="shared" ref="J653:J655" si="209">I653-H653</f>
        <v>-2.8</v>
      </c>
      <c r="K653" s="90">
        <f t="shared" ref="K653:K655" si="210">I653/H653*100-100</f>
        <v>-100</v>
      </c>
      <c r="L653" s="5"/>
      <c r="N653" s="3"/>
    </row>
    <row r="654" spans="1:14" s="47" customFormat="1" ht="25.5">
      <c r="A654" s="63" t="s">
        <v>78</v>
      </c>
      <c r="B654" s="12" t="s">
        <v>35</v>
      </c>
      <c r="C654" s="12" t="s">
        <v>3</v>
      </c>
      <c r="D654" s="12" t="s">
        <v>1</v>
      </c>
      <c r="E654" s="11">
        <v>78008</v>
      </c>
      <c r="F654" s="8" t="s">
        <v>380</v>
      </c>
      <c r="G654" s="12" t="s">
        <v>66</v>
      </c>
      <c r="H654" s="17">
        <f>H655</f>
        <v>2.8</v>
      </c>
      <c r="I654" s="17">
        <f>I655</f>
        <v>0</v>
      </c>
      <c r="J654" s="89">
        <f t="shared" si="209"/>
        <v>-2.8</v>
      </c>
      <c r="K654" s="90">
        <f t="shared" si="210"/>
        <v>-100</v>
      </c>
      <c r="L654" s="5"/>
      <c r="N654" s="3"/>
    </row>
    <row r="655" spans="1:14" s="47" customFormat="1" ht="12.75">
      <c r="A655" s="63" t="s">
        <v>80</v>
      </c>
      <c r="B655" s="12" t="s">
        <v>35</v>
      </c>
      <c r="C655" s="12" t="s">
        <v>3</v>
      </c>
      <c r="D655" s="12" t="s">
        <v>1</v>
      </c>
      <c r="E655" s="11">
        <v>78008</v>
      </c>
      <c r="F655" s="8" t="s">
        <v>380</v>
      </c>
      <c r="G655" s="12" t="s">
        <v>67</v>
      </c>
      <c r="H655" s="15">
        <v>2.8</v>
      </c>
      <c r="I655" s="15">
        <v>0</v>
      </c>
      <c r="J655" s="89">
        <f t="shared" si="209"/>
        <v>-2.8</v>
      </c>
      <c r="K655" s="90">
        <f t="shared" si="210"/>
        <v>-100</v>
      </c>
      <c r="L655" s="5"/>
      <c r="N655" s="3"/>
    </row>
    <row r="656" spans="1:14" s="47" customFormat="1" ht="38.25">
      <c r="A656" s="64" t="s">
        <v>266</v>
      </c>
      <c r="B656" s="12" t="s">
        <v>35</v>
      </c>
      <c r="C656" s="12" t="s">
        <v>3</v>
      </c>
      <c r="D656" s="12" t="s">
        <v>1</v>
      </c>
      <c r="E656" s="8">
        <v>78010</v>
      </c>
      <c r="F656" s="50" t="s">
        <v>100</v>
      </c>
      <c r="G656" s="12"/>
      <c r="H656" s="10">
        <f t="shared" ref="H656:I656" si="211">H657</f>
        <v>30.599999999999994</v>
      </c>
      <c r="I656" s="10">
        <f t="shared" si="211"/>
        <v>30.6</v>
      </c>
      <c r="J656" s="89">
        <f t="shared" si="200"/>
        <v>0</v>
      </c>
      <c r="K656" s="90">
        <f t="shared" si="201"/>
        <v>0</v>
      </c>
      <c r="L656" s="5"/>
      <c r="N656" s="3"/>
    </row>
    <row r="657" spans="1:14" s="47" customFormat="1" ht="25.5">
      <c r="A657" s="64" t="s">
        <v>263</v>
      </c>
      <c r="B657" s="12" t="s">
        <v>35</v>
      </c>
      <c r="C657" s="12" t="s">
        <v>3</v>
      </c>
      <c r="D657" s="12" t="s">
        <v>1</v>
      </c>
      <c r="E657" s="8">
        <v>78010</v>
      </c>
      <c r="F657" s="103">
        <v>99220</v>
      </c>
      <c r="G657" s="12"/>
      <c r="H657" s="10">
        <f t="shared" ref="H657:I658" si="212">H658</f>
        <v>30.599999999999994</v>
      </c>
      <c r="I657" s="10">
        <f t="shared" si="212"/>
        <v>30.6</v>
      </c>
      <c r="J657" s="89">
        <f t="shared" si="200"/>
        <v>0</v>
      </c>
      <c r="K657" s="90">
        <f t="shared" si="201"/>
        <v>0</v>
      </c>
      <c r="L657" s="4"/>
      <c r="N657" s="3"/>
    </row>
    <row r="658" spans="1:14" s="47" customFormat="1" ht="38.25">
      <c r="A658" s="63" t="s">
        <v>65</v>
      </c>
      <c r="B658" s="12" t="s">
        <v>35</v>
      </c>
      <c r="C658" s="12" t="s">
        <v>3</v>
      </c>
      <c r="D658" s="12" t="s">
        <v>1</v>
      </c>
      <c r="E658" s="8">
        <v>78010</v>
      </c>
      <c r="F658" s="103">
        <v>99220</v>
      </c>
      <c r="G658" s="12" t="s">
        <v>66</v>
      </c>
      <c r="H658" s="10">
        <f t="shared" si="212"/>
        <v>30.599999999999994</v>
      </c>
      <c r="I658" s="10">
        <f t="shared" si="212"/>
        <v>30.6</v>
      </c>
      <c r="J658" s="89">
        <f t="shared" si="200"/>
        <v>0</v>
      </c>
      <c r="K658" s="90">
        <f t="shared" si="201"/>
        <v>0</v>
      </c>
      <c r="L658" s="4"/>
      <c r="N658" s="3"/>
    </row>
    <row r="659" spans="1:14" s="47" customFormat="1">
      <c r="A659" s="63" t="s">
        <v>80</v>
      </c>
      <c r="B659" s="12" t="s">
        <v>35</v>
      </c>
      <c r="C659" s="12" t="s">
        <v>3</v>
      </c>
      <c r="D659" s="12" t="s">
        <v>1</v>
      </c>
      <c r="E659" s="8">
        <v>78010</v>
      </c>
      <c r="F659" s="103">
        <v>99220</v>
      </c>
      <c r="G659" s="12" t="s">
        <v>67</v>
      </c>
      <c r="H659" s="15">
        <f>138-36-71.4</f>
        <v>30.599999999999994</v>
      </c>
      <c r="I659" s="15">
        <v>30.6</v>
      </c>
      <c r="J659" s="89">
        <f t="shared" si="200"/>
        <v>0</v>
      </c>
      <c r="K659" s="90">
        <f t="shared" si="201"/>
        <v>0</v>
      </c>
      <c r="L659" s="5"/>
      <c r="N659" s="3"/>
    </row>
    <row r="660" spans="1:14" s="47" customFormat="1" ht="25.5">
      <c r="A660" s="64" t="s">
        <v>330</v>
      </c>
      <c r="B660" s="12" t="s">
        <v>35</v>
      </c>
      <c r="C660" s="12" t="s">
        <v>3</v>
      </c>
      <c r="D660" s="12" t="s">
        <v>1</v>
      </c>
      <c r="E660" s="8">
        <v>78011</v>
      </c>
      <c r="F660" s="50" t="s">
        <v>100</v>
      </c>
      <c r="G660" s="12"/>
      <c r="H660" s="17">
        <f t="shared" ref="H660:I662" si="213">H661</f>
        <v>28.900000000000013</v>
      </c>
      <c r="I660" s="17">
        <f t="shared" si="213"/>
        <v>0</v>
      </c>
      <c r="J660" s="89">
        <f t="shared" si="200"/>
        <v>-28.900000000000013</v>
      </c>
      <c r="K660" s="90">
        <f t="shared" si="201"/>
        <v>-100</v>
      </c>
      <c r="L660" s="5"/>
      <c r="N660" s="3"/>
    </row>
    <row r="661" spans="1:14" s="47" customFormat="1" ht="25.5">
      <c r="A661" s="64" t="s">
        <v>331</v>
      </c>
      <c r="B661" s="12" t="s">
        <v>35</v>
      </c>
      <c r="C661" s="12" t="s">
        <v>3</v>
      </c>
      <c r="D661" s="12" t="s">
        <v>1</v>
      </c>
      <c r="E661" s="8">
        <v>78011</v>
      </c>
      <c r="F661" s="103">
        <v>99220</v>
      </c>
      <c r="G661" s="12"/>
      <c r="H661" s="17">
        <f t="shared" si="213"/>
        <v>28.900000000000013</v>
      </c>
      <c r="I661" s="17">
        <f t="shared" si="213"/>
        <v>0</v>
      </c>
      <c r="J661" s="89">
        <f t="shared" si="200"/>
        <v>-28.900000000000013</v>
      </c>
      <c r="K661" s="90">
        <f t="shared" si="201"/>
        <v>-100</v>
      </c>
      <c r="L661" s="5"/>
      <c r="N661" s="3"/>
    </row>
    <row r="662" spans="1:14" s="47" customFormat="1">
      <c r="A662" s="63" t="s">
        <v>57</v>
      </c>
      <c r="B662" s="12" t="s">
        <v>35</v>
      </c>
      <c r="C662" s="12" t="s">
        <v>3</v>
      </c>
      <c r="D662" s="12" t="s">
        <v>1</v>
      </c>
      <c r="E662" s="8">
        <v>78011</v>
      </c>
      <c r="F662" s="103">
        <v>99220</v>
      </c>
      <c r="G662" s="12" t="s">
        <v>56</v>
      </c>
      <c r="H662" s="17">
        <f t="shared" si="213"/>
        <v>28.900000000000013</v>
      </c>
      <c r="I662" s="17">
        <f t="shared" si="213"/>
        <v>0</v>
      </c>
      <c r="J662" s="89">
        <f t="shared" si="200"/>
        <v>-28.900000000000013</v>
      </c>
      <c r="K662" s="90">
        <f t="shared" si="201"/>
        <v>-100</v>
      </c>
      <c r="L662" s="5"/>
      <c r="N662" s="3"/>
    </row>
    <row r="663" spans="1:14" s="47" customFormat="1" ht="25.5">
      <c r="A663" s="63" t="s">
        <v>58</v>
      </c>
      <c r="B663" s="12" t="s">
        <v>35</v>
      </c>
      <c r="C663" s="12" t="s">
        <v>3</v>
      </c>
      <c r="D663" s="12" t="s">
        <v>1</v>
      </c>
      <c r="E663" s="8">
        <v>78011</v>
      </c>
      <c r="F663" s="103">
        <v>99220</v>
      </c>
      <c r="G663" s="12" t="s">
        <v>17</v>
      </c>
      <c r="H663" s="15">
        <f>280-141.2-91-18.9</f>
        <v>28.900000000000013</v>
      </c>
      <c r="I663" s="15">
        <v>0</v>
      </c>
      <c r="J663" s="89">
        <f t="shared" si="200"/>
        <v>-28.900000000000013</v>
      </c>
      <c r="K663" s="90">
        <f t="shared" si="201"/>
        <v>-100</v>
      </c>
      <c r="L663" s="68"/>
      <c r="N663" s="3"/>
    </row>
    <row r="664" spans="1:14" s="47" customFormat="1" ht="12.75">
      <c r="A664" s="63" t="s">
        <v>398</v>
      </c>
      <c r="B664" s="12" t="s">
        <v>35</v>
      </c>
      <c r="C664" s="12" t="s">
        <v>3</v>
      </c>
      <c r="D664" s="12" t="s">
        <v>1</v>
      </c>
      <c r="E664" s="8">
        <v>78013</v>
      </c>
      <c r="F664" s="113" t="s">
        <v>100</v>
      </c>
      <c r="G664" s="12"/>
      <c r="H664" s="17">
        <f t="shared" ref="H664:I666" si="214">H665</f>
        <v>100</v>
      </c>
      <c r="I664" s="17">
        <f t="shared" si="214"/>
        <v>50</v>
      </c>
      <c r="J664" s="89">
        <f t="shared" ref="J664:J667" si="215">I664-H664</f>
        <v>-50</v>
      </c>
      <c r="K664" s="90">
        <f t="shared" ref="K664:K667" si="216">I664/H664*100-100</f>
        <v>-50</v>
      </c>
      <c r="L664" s="68"/>
      <c r="N664" s="3"/>
    </row>
    <row r="665" spans="1:14" s="47" customFormat="1" ht="25.5">
      <c r="A665" s="63" t="s">
        <v>399</v>
      </c>
      <c r="B665" s="12" t="s">
        <v>35</v>
      </c>
      <c r="C665" s="12" t="s">
        <v>3</v>
      </c>
      <c r="D665" s="12" t="s">
        <v>1</v>
      </c>
      <c r="E665" s="8">
        <v>78013</v>
      </c>
      <c r="F665" s="8">
        <v>79990</v>
      </c>
      <c r="G665" s="12"/>
      <c r="H665" s="17">
        <f t="shared" si="214"/>
        <v>100</v>
      </c>
      <c r="I665" s="17">
        <f t="shared" si="214"/>
        <v>50</v>
      </c>
      <c r="J665" s="89">
        <f t="shared" si="215"/>
        <v>-50</v>
      </c>
      <c r="K665" s="90">
        <f t="shared" si="216"/>
        <v>-50</v>
      </c>
      <c r="L665" s="68"/>
      <c r="N665" s="3"/>
    </row>
    <row r="666" spans="1:14" s="47" customFormat="1" ht="25.5">
      <c r="A666" s="63" t="s">
        <v>78</v>
      </c>
      <c r="B666" s="12" t="s">
        <v>35</v>
      </c>
      <c r="C666" s="12" t="s">
        <v>3</v>
      </c>
      <c r="D666" s="12" t="s">
        <v>1</v>
      </c>
      <c r="E666" s="8">
        <v>78013</v>
      </c>
      <c r="F666" s="8">
        <v>79990</v>
      </c>
      <c r="G666" s="12" t="s">
        <v>66</v>
      </c>
      <c r="H666" s="17">
        <f t="shared" si="214"/>
        <v>100</v>
      </c>
      <c r="I666" s="17">
        <f t="shared" si="214"/>
        <v>50</v>
      </c>
      <c r="J666" s="89">
        <f t="shared" si="215"/>
        <v>-50</v>
      </c>
      <c r="K666" s="90">
        <f t="shared" si="216"/>
        <v>-50</v>
      </c>
      <c r="L666" s="68"/>
      <c r="N666" s="3"/>
    </row>
    <row r="667" spans="1:14" s="47" customFormat="1" ht="12.75">
      <c r="A667" s="115" t="s">
        <v>80</v>
      </c>
      <c r="B667" s="12" t="s">
        <v>35</v>
      </c>
      <c r="C667" s="12" t="s">
        <v>3</v>
      </c>
      <c r="D667" s="12" t="s">
        <v>1</v>
      </c>
      <c r="E667" s="8">
        <v>78013</v>
      </c>
      <c r="F667" s="8">
        <v>79990</v>
      </c>
      <c r="G667" s="12" t="s">
        <v>67</v>
      </c>
      <c r="H667" s="15">
        <v>100</v>
      </c>
      <c r="I667" s="15">
        <v>50</v>
      </c>
      <c r="J667" s="89">
        <f t="shared" si="215"/>
        <v>-50</v>
      </c>
      <c r="K667" s="90">
        <f t="shared" si="216"/>
        <v>-50</v>
      </c>
      <c r="L667" s="68"/>
      <c r="N667" s="3"/>
    </row>
    <row r="668" spans="1:14" s="47" customFormat="1" ht="15.75">
      <c r="A668" s="72" t="s">
        <v>304</v>
      </c>
      <c r="B668" s="12" t="s">
        <v>35</v>
      </c>
      <c r="C668" s="12" t="s">
        <v>3</v>
      </c>
      <c r="D668" s="12" t="s">
        <v>1</v>
      </c>
      <c r="E668" s="31" t="s">
        <v>302</v>
      </c>
      <c r="F668" s="106" t="s">
        <v>100</v>
      </c>
      <c r="G668" s="32"/>
      <c r="H668" s="22">
        <f>H669</f>
        <v>1000</v>
      </c>
      <c r="I668" s="22">
        <f t="shared" ref="I668:I670" si="217">I669</f>
        <v>1000</v>
      </c>
      <c r="J668" s="89">
        <f t="shared" si="200"/>
        <v>0</v>
      </c>
      <c r="K668" s="90">
        <f t="shared" si="201"/>
        <v>0</v>
      </c>
      <c r="L668" s="5"/>
      <c r="N668" s="3"/>
    </row>
    <row r="669" spans="1:14" s="47" customFormat="1" ht="15.75">
      <c r="A669" s="72" t="s">
        <v>305</v>
      </c>
      <c r="B669" s="12" t="s">
        <v>35</v>
      </c>
      <c r="C669" s="12" t="s">
        <v>3</v>
      </c>
      <c r="D669" s="12" t="s">
        <v>1</v>
      </c>
      <c r="E669" s="31" t="s">
        <v>302</v>
      </c>
      <c r="F669" s="106" t="s">
        <v>303</v>
      </c>
      <c r="G669" s="32"/>
      <c r="H669" s="22">
        <f>H670</f>
        <v>1000</v>
      </c>
      <c r="I669" s="22">
        <f t="shared" si="217"/>
        <v>1000</v>
      </c>
      <c r="J669" s="89">
        <f t="shared" si="200"/>
        <v>0</v>
      </c>
      <c r="K669" s="90">
        <f t="shared" si="201"/>
        <v>0</v>
      </c>
      <c r="L669" s="5"/>
      <c r="N669" s="3"/>
    </row>
    <row r="670" spans="1:14" s="47" customFormat="1" ht="38.25">
      <c r="A670" s="73" t="s">
        <v>65</v>
      </c>
      <c r="B670" s="12" t="s">
        <v>35</v>
      </c>
      <c r="C670" s="12" t="s">
        <v>3</v>
      </c>
      <c r="D670" s="12" t="s">
        <v>1</v>
      </c>
      <c r="E670" s="31" t="s">
        <v>302</v>
      </c>
      <c r="F670" s="106" t="s">
        <v>303</v>
      </c>
      <c r="G670" s="32" t="s">
        <v>66</v>
      </c>
      <c r="H670" s="22">
        <f>H671</f>
        <v>1000</v>
      </c>
      <c r="I670" s="22">
        <f t="shared" si="217"/>
        <v>1000</v>
      </c>
      <c r="J670" s="89">
        <f t="shared" ref="J670:J700" si="218">I670-H670</f>
        <v>0</v>
      </c>
      <c r="K670" s="90">
        <f t="shared" ref="K670:K700" si="219">I670/H670*100-100</f>
        <v>0</v>
      </c>
      <c r="L670" s="5"/>
      <c r="N670" s="3"/>
    </row>
    <row r="671" spans="1:14" s="47" customFormat="1" ht="15.75">
      <c r="A671" s="73" t="s">
        <v>80</v>
      </c>
      <c r="B671" s="12" t="s">
        <v>35</v>
      </c>
      <c r="C671" s="12" t="s">
        <v>3</v>
      </c>
      <c r="D671" s="12" t="s">
        <v>1</v>
      </c>
      <c r="E671" s="31" t="s">
        <v>302</v>
      </c>
      <c r="F671" s="106" t="s">
        <v>303</v>
      </c>
      <c r="G671" s="32" t="s">
        <v>67</v>
      </c>
      <c r="H671" s="15">
        <v>1000</v>
      </c>
      <c r="I671" s="15">
        <v>1000</v>
      </c>
      <c r="J671" s="89">
        <f t="shared" si="218"/>
        <v>0</v>
      </c>
      <c r="K671" s="90">
        <f t="shared" si="219"/>
        <v>0</v>
      </c>
      <c r="L671" s="5"/>
      <c r="N671" s="3"/>
    </row>
    <row r="672" spans="1:14" s="47" customFormat="1">
      <c r="A672" s="63" t="s">
        <v>24</v>
      </c>
      <c r="B672" s="12" t="s">
        <v>35</v>
      </c>
      <c r="C672" s="12" t="s">
        <v>12</v>
      </c>
      <c r="D672" s="12"/>
      <c r="E672" s="12"/>
      <c r="F672" s="101"/>
      <c r="G672" s="12"/>
      <c r="H672" s="10">
        <f t="shared" ref="H672:I678" si="220">H673</f>
        <v>2299.4</v>
      </c>
      <c r="I672" s="10">
        <f t="shared" si="220"/>
        <v>401.3</v>
      </c>
      <c r="J672" s="89">
        <f t="shared" si="218"/>
        <v>-1898.1000000000001</v>
      </c>
      <c r="K672" s="90">
        <f t="shared" si="219"/>
        <v>-82.547621118552669</v>
      </c>
      <c r="L672" s="4"/>
      <c r="N672" s="1"/>
    </row>
    <row r="673" spans="1:14" s="47" customFormat="1">
      <c r="A673" s="63" t="s">
        <v>84</v>
      </c>
      <c r="B673" s="12" t="s">
        <v>35</v>
      </c>
      <c r="C673" s="12" t="s">
        <v>12</v>
      </c>
      <c r="D673" s="12" t="s">
        <v>8</v>
      </c>
      <c r="E673" s="12"/>
      <c r="F673" s="101"/>
      <c r="G673" s="12"/>
      <c r="H673" s="10">
        <f t="shared" si="220"/>
        <v>2299.4</v>
      </c>
      <c r="I673" s="10">
        <f t="shared" si="220"/>
        <v>401.3</v>
      </c>
      <c r="J673" s="89">
        <f t="shared" si="218"/>
        <v>-1898.1000000000001</v>
      </c>
      <c r="K673" s="90">
        <f t="shared" si="219"/>
        <v>-82.547621118552669</v>
      </c>
      <c r="L673" s="4"/>
      <c r="N673" s="1"/>
    </row>
    <row r="674" spans="1:14" s="47" customFormat="1">
      <c r="A674" s="63" t="s">
        <v>318</v>
      </c>
      <c r="B674" s="12" t="s">
        <v>35</v>
      </c>
      <c r="C674" s="12" t="s">
        <v>12</v>
      </c>
      <c r="D674" s="12" t="s">
        <v>8</v>
      </c>
      <c r="E674" s="8">
        <v>77000</v>
      </c>
      <c r="F674" s="50" t="s">
        <v>100</v>
      </c>
      <c r="G674" s="12"/>
      <c r="H674" s="10">
        <f t="shared" si="220"/>
        <v>2299.4</v>
      </c>
      <c r="I674" s="10">
        <f t="shared" si="220"/>
        <v>401.3</v>
      </c>
      <c r="J674" s="89">
        <f t="shared" si="218"/>
        <v>-1898.1000000000001</v>
      </c>
      <c r="K674" s="90">
        <f t="shared" si="219"/>
        <v>-82.547621118552669</v>
      </c>
      <c r="L674" s="4"/>
      <c r="N674" s="1"/>
    </row>
    <row r="675" spans="1:14" s="47" customFormat="1" ht="25.5">
      <c r="A675" s="63" t="s">
        <v>319</v>
      </c>
      <c r="B675" s="12" t="s">
        <v>35</v>
      </c>
      <c r="C675" s="12" t="s">
        <v>12</v>
      </c>
      <c r="D675" s="12" t="s">
        <v>8</v>
      </c>
      <c r="E675" s="8">
        <v>77100</v>
      </c>
      <c r="F675" s="50" t="s">
        <v>100</v>
      </c>
      <c r="G675" s="12"/>
      <c r="H675" s="10">
        <f t="shared" si="220"/>
        <v>2299.4</v>
      </c>
      <c r="I675" s="10">
        <f t="shared" si="220"/>
        <v>401.3</v>
      </c>
      <c r="J675" s="89">
        <f t="shared" si="218"/>
        <v>-1898.1000000000001</v>
      </c>
      <c r="K675" s="90">
        <f t="shared" si="219"/>
        <v>-82.547621118552669</v>
      </c>
      <c r="L675" s="4"/>
      <c r="N675" s="1"/>
    </row>
    <row r="676" spans="1:14" s="47" customFormat="1" ht="51">
      <c r="A676" s="63" t="s">
        <v>129</v>
      </c>
      <c r="B676" s="12" t="s">
        <v>35</v>
      </c>
      <c r="C676" s="12" t="s">
        <v>12</v>
      </c>
      <c r="D676" s="12" t="s">
        <v>8</v>
      </c>
      <c r="E676" s="8">
        <v>77107</v>
      </c>
      <c r="F676" s="50" t="s">
        <v>100</v>
      </c>
      <c r="G676" s="12"/>
      <c r="H676" s="10">
        <f t="shared" si="220"/>
        <v>2299.4</v>
      </c>
      <c r="I676" s="10">
        <f t="shared" si="220"/>
        <v>401.3</v>
      </c>
      <c r="J676" s="89">
        <f t="shared" si="218"/>
        <v>-1898.1000000000001</v>
      </c>
      <c r="K676" s="90">
        <f t="shared" si="219"/>
        <v>-82.547621118552669</v>
      </c>
      <c r="L676" s="4"/>
      <c r="N676" s="1"/>
    </row>
    <row r="677" spans="1:14" s="47" customFormat="1" ht="38.25">
      <c r="A677" s="63" t="s">
        <v>293</v>
      </c>
      <c r="B677" s="12" t="s">
        <v>35</v>
      </c>
      <c r="C677" s="12" t="s">
        <v>12</v>
      </c>
      <c r="D677" s="12" t="s">
        <v>8</v>
      </c>
      <c r="E677" s="8">
        <v>77107</v>
      </c>
      <c r="F677" s="103">
        <v>77900</v>
      </c>
      <c r="G677" s="12"/>
      <c r="H677" s="10">
        <f t="shared" si="220"/>
        <v>2299.4</v>
      </c>
      <c r="I677" s="10">
        <f t="shared" si="220"/>
        <v>401.3</v>
      </c>
      <c r="J677" s="89">
        <f t="shared" si="218"/>
        <v>-1898.1000000000001</v>
      </c>
      <c r="K677" s="90">
        <f t="shared" si="219"/>
        <v>-82.547621118552669</v>
      </c>
      <c r="L677" s="4"/>
      <c r="M677" s="47" t="s">
        <v>139</v>
      </c>
      <c r="N677" s="1"/>
    </row>
    <row r="678" spans="1:14" s="47" customFormat="1">
      <c r="A678" s="63" t="s">
        <v>79</v>
      </c>
      <c r="B678" s="12" t="s">
        <v>35</v>
      </c>
      <c r="C678" s="12" t="s">
        <v>12</v>
      </c>
      <c r="D678" s="12" t="s">
        <v>8</v>
      </c>
      <c r="E678" s="8">
        <v>77107</v>
      </c>
      <c r="F678" s="103">
        <v>77900</v>
      </c>
      <c r="G678" s="12" t="s">
        <v>63</v>
      </c>
      <c r="H678" s="10">
        <f t="shared" si="220"/>
        <v>2299.4</v>
      </c>
      <c r="I678" s="10">
        <f t="shared" si="220"/>
        <v>401.3</v>
      </c>
      <c r="J678" s="89">
        <f t="shared" si="218"/>
        <v>-1898.1000000000001</v>
      </c>
      <c r="K678" s="90">
        <f t="shared" si="219"/>
        <v>-82.547621118552669</v>
      </c>
      <c r="L678" s="4"/>
      <c r="N678" s="1"/>
    </row>
    <row r="679" spans="1:14" s="47" customFormat="1">
      <c r="A679" s="63" t="s">
        <v>93</v>
      </c>
      <c r="B679" s="12" t="s">
        <v>35</v>
      </c>
      <c r="C679" s="12" t="s">
        <v>12</v>
      </c>
      <c r="D679" s="12" t="s">
        <v>8</v>
      </c>
      <c r="E679" s="8">
        <v>77107</v>
      </c>
      <c r="F679" s="103">
        <v>77900</v>
      </c>
      <c r="G679" s="12" t="s">
        <v>64</v>
      </c>
      <c r="H679" s="15">
        <v>2299.4</v>
      </c>
      <c r="I679" s="15">
        <v>401.3</v>
      </c>
      <c r="J679" s="89">
        <f t="shared" si="218"/>
        <v>-1898.1000000000001</v>
      </c>
      <c r="K679" s="90">
        <f t="shared" si="219"/>
        <v>-82.547621118552669</v>
      </c>
      <c r="L679" s="5"/>
      <c r="M679" s="47" t="s">
        <v>140</v>
      </c>
      <c r="N679" s="3"/>
    </row>
    <row r="680" spans="1:14" s="47" customFormat="1">
      <c r="A680" s="63" t="s">
        <v>38</v>
      </c>
      <c r="B680" s="12" t="s">
        <v>35</v>
      </c>
      <c r="C680" s="12" t="s">
        <v>45</v>
      </c>
      <c r="D680" s="12"/>
      <c r="E680" s="12"/>
      <c r="F680" s="101"/>
      <c r="G680" s="12"/>
      <c r="H680" s="10">
        <f t="shared" ref="H680:I681" si="221">H681</f>
        <v>386.40000000000003</v>
      </c>
      <c r="I680" s="10">
        <f t="shared" si="221"/>
        <v>278.5</v>
      </c>
      <c r="J680" s="89">
        <f t="shared" si="218"/>
        <v>-107.90000000000003</v>
      </c>
      <c r="K680" s="90">
        <f t="shared" si="219"/>
        <v>-27.924430641821957</v>
      </c>
      <c r="L680" s="4"/>
      <c r="N680" s="1"/>
    </row>
    <row r="681" spans="1:14" s="47" customFormat="1">
      <c r="A681" s="63" t="s">
        <v>46</v>
      </c>
      <c r="B681" s="12" t="s">
        <v>35</v>
      </c>
      <c r="C681" s="12" t="s">
        <v>45</v>
      </c>
      <c r="D681" s="12" t="s">
        <v>6</v>
      </c>
      <c r="E681" s="12"/>
      <c r="F681" s="101"/>
      <c r="G681" s="12"/>
      <c r="H681" s="10">
        <f t="shared" si="221"/>
        <v>386.40000000000003</v>
      </c>
      <c r="I681" s="10">
        <f t="shared" si="221"/>
        <v>278.5</v>
      </c>
      <c r="J681" s="89">
        <f t="shared" si="218"/>
        <v>-107.90000000000003</v>
      </c>
      <c r="K681" s="90">
        <f t="shared" si="219"/>
        <v>-27.924430641821957</v>
      </c>
      <c r="L681" s="4"/>
      <c r="N681" s="1"/>
    </row>
    <row r="682" spans="1:14" s="47" customFormat="1" ht="25.5">
      <c r="A682" s="63" t="s">
        <v>325</v>
      </c>
      <c r="B682" s="12" t="s">
        <v>35</v>
      </c>
      <c r="C682" s="12" t="s">
        <v>45</v>
      </c>
      <c r="D682" s="12" t="s">
        <v>6</v>
      </c>
      <c r="E682" s="8">
        <v>79000</v>
      </c>
      <c r="F682" s="50" t="s">
        <v>100</v>
      </c>
      <c r="G682" s="12"/>
      <c r="H682" s="10">
        <f>H683+H687+H691+H695</f>
        <v>386.40000000000003</v>
      </c>
      <c r="I682" s="10">
        <f>I683+I687+I691+I695</f>
        <v>278.5</v>
      </c>
      <c r="J682" s="89">
        <f t="shared" si="218"/>
        <v>-107.90000000000003</v>
      </c>
      <c r="K682" s="90">
        <f t="shared" si="219"/>
        <v>-27.924430641821957</v>
      </c>
      <c r="L682" s="4"/>
      <c r="N682" s="1"/>
    </row>
    <row r="683" spans="1:14" s="47" customFormat="1" ht="38.25">
      <c r="A683" s="63" t="s">
        <v>184</v>
      </c>
      <c r="B683" s="12" t="s">
        <v>35</v>
      </c>
      <c r="C683" s="12" t="s">
        <v>45</v>
      </c>
      <c r="D683" s="12" t="s">
        <v>6</v>
      </c>
      <c r="E683" s="8">
        <v>79004</v>
      </c>
      <c r="F683" s="50" t="s">
        <v>100</v>
      </c>
      <c r="G683" s="12"/>
      <c r="H683" s="10">
        <f t="shared" ref="H683:I685" si="222">H684</f>
        <v>171.3</v>
      </c>
      <c r="I683" s="10">
        <f t="shared" si="222"/>
        <v>88.8</v>
      </c>
      <c r="J683" s="89">
        <f t="shared" si="218"/>
        <v>-82.500000000000014</v>
      </c>
      <c r="K683" s="90">
        <f t="shared" si="219"/>
        <v>-48.161120840630481</v>
      </c>
      <c r="L683" s="4"/>
      <c r="N683" s="1"/>
    </row>
    <row r="684" spans="1:14" s="47" customFormat="1" ht="25.5">
      <c r="A684" s="63" t="s">
        <v>183</v>
      </c>
      <c r="B684" s="12" t="s">
        <v>35</v>
      </c>
      <c r="C684" s="12" t="s">
        <v>45</v>
      </c>
      <c r="D684" s="12" t="s">
        <v>6</v>
      </c>
      <c r="E684" s="8">
        <v>79004</v>
      </c>
      <c r="F684" s="103">
        <v>99310</v>
      </c>
      <c r="G684" s="12"/>
      <c r="H684" s="10">
        <f t="shared" si="222"/>
        <v>171.3</v>
      </c>
      <c r="I684" s="10">
        <f t="shared" si="222"/>
        <v>88.8</v>
      </c>
      <c r="J684" s="89">
        <f t="shared" si="218"/>
        <v>-82.500000000000014</v>
      </c>
      <c r="K684" s="90">
        <f t="shared" si="219"/>
        <v>-48.161120840630481</v>
      </c>
      <c r="L684" s="4"/>
      <c r="N684" s="1"/>
    </row>
    <row r="685" spans="1:14" s="47" customFormat="1" ht="38.25">
      <c r="A685" s="63" t="s">
        <v>65</v>
      </c>
      <c r="B685" s="12" t="s">
        <v>35</v>
      </c>
      <c r="C685" s="12" t="s">
        <v>45</v>
      </c>
      <c r="D685" s="12" t="s">
        <v>6</v>
      </c>
      <c r="E685" s="8">
        <v>79004</v>
      </c>
      <c r="F685" s="103">
        <v>99310</v>
      </c>
      <c r="G685" s="12" t="s">
        <v>66</v>
      </c>
      <c r="H685" s="10">
        <f t="shared" si="222"/>
        <v>171.3</v>
      </c>
      <c r="I685" s="10">
        <f t="shared" si="222"/>
        <v>88.8</v>
      </c>
      <c r="J685" s="89">
        <f t="shared" si="218"/>
        <v>-82.500000000000014</v>
      </c>
      <c r="K685" s="90">
        <f t="shared" si="219"/>
        <v>-48.161120840630481</v>
      </c>
      <c r="L685" s="4"/>
      <c r="N685" s="1"/>
    </row>
    <row r="686" spans="1:14" s="47" customFormat="1">
      <c r="A686" s="63" t="s">
        <v>80</v>
      </c>
      <c r="B686" s="12" t="s">
        <v>35</v>
      </c>
      <c r="C686" s="12" t="s">
        <v>45</v>
      </c>
      <c r="D686" s="12" t="s">
        <v>6</v>
      </c>
      <c r="E686" s="8">
        <v>79004</v>
      </c>
      <c r="F686" s="103">
        <v>99310</v>
      </c>
      <c r="G686" s="12" t="s">
        <v>67</v>
      </c>
      <c r="H686" s="15">
        <v>171.3</v>
      </c>
      <c r="I686" s="15">
        <v>88.8</v>
      </c>
      <c r="J686" s="89">
        <f t="shared" si="218"/>
        <v>-82.500000000000014</v>
      </c>
      <c r="K686" s="90">
        <f t="shared" si="219"/>
        <v>-48.161120840630481</v>
      </c>
      <c r="L686" s="5"/>
      <c r="N686" s="3"/>
    </row>
    <row r="687" spans="1:14" s="47" customFormat="1">
      <c r="A687" s="63" t="s">
        <v>186</v>
      </c>
      <c r="B687" s="12" t="s">
        <v>35</v>
      </c>
      <c r="C687" s="12" t="s">
        <v>45</v>
      </c>
      <c r="D687" s="12" t="s">
        <v>6</v>
      </c>
      <c r="E687" s="8">
        <v>79005</v>
      </c>
      <c r="F687" s="50" t="s">
        <v>100</v>
      </c>
      <c r="G687" s="12"/>
      <c r="H687" s="10">
        <f t="shared" ref="H687:I693" si="223">H688</f>
        <v>17.3</v>
      </c>
      <c r="I687" s="10">
        <f t="shared" si="223"/>
        <v>0</v>
      </c>
      <c r="J687" s="89">
        <f t="shared" si="218"/>
        <v>-17.3</v>
      </c>
      <c r="K687" s="90">
        <f t="shared" si="219"/>
        <v>-100</v>
      </c>
      <c r="L687" s="4"/>
      <c r="N687" s="3"/>
    </row>
    <row r="688" spans="1:14" s="47" customFormat="1">
      <c r="A688" s="63" t="s">
        <v>185</v>
      </c>
      <c r="B688" s="12" t="s">
        <v>35</v>
      </c>
      <c r="C688" s="12" t="s">
        <v>45</v>
      </c>
      <c r="D688" s="12" t="s">
        <v>6</v>
      </c>
      <c r="E688" s="8">
        <v>79005</v>
      </c>
      <c r="F688" s="103">
        <v>99310</v>
      </c>
      <c r="G688" s="12"/>
      <c r="H688" s="10">
        <f t="shared" si="223"/>
        <v>17.3</v>
      </c>
      <c r="I688" s="10">
        <f t="shared" si="223"/>
        <v>0</v>
      </c>
      <c r="J688" s="89">
        <f t="shared" si="218"/>
        <v>-17.3</v>
      </c>
      <c r="K688" s="90">
        <f t="shared" si="219"/>
        <v>-100</v>
      </c>
      <c r="L688" s="4"/>
      <c r="N688" s="3"/>
    </row>
    <row r="689" spans="1:14" s="47" customFormat="1">
      <c r="A689" s="63" t="s">
        <v>57</v>
      </c>
      <c r="B689" s="12" t="s">
        <v>35</v>
      </c>
      <c r="C689" s="12" t="s">
        <v>45</v>
      </c>
      <c r="D689" s="12" t="s">
        <v>6</v>
      </c>
      <c r="E689" s="8">
        <v>79005</v>
      </c>
      <c r="F689" s="103">
        <v>99310</v>
      </c>
      <c r="G689" s="12" t="s">
        <v>56</v>
      </c>
      <c r="H689" s="10">
        <f t="shared" si="223"/>
        <v>17.3</v>
      </c>
      <c r="I689" s="10">
        <f t="shared" si="223"/>
        <v>0</v>
      </c>
      <c r="J689" s="89">
        <f t="shared" si="218"/>
        <v>-17.3</v>
      </c>
      <c r="K689" s="90">
        <f t="shared" si="219"/>
        <v>-100</v>
      </c>
      <c r="L689" s="4"/>
      <c r="N689" s="1"/>
    </row>
    <row r="690" spans="1:14" s="47" customFormat="1" ht="25.5">
      <c r="A690" s="63" t="s">
        <v>58</v>
      </c>
      <c r="B690" s="12" t="s">
        <v>35</v>
      </c>
      <c r="C690" s="12" t="s">
        <v>45</v>
      </c>
      <c r="D690" s="12" t="s">
        <v>6</v>
      </c>
      <c r="E690" s="8">
        <v>79005</v>
      </c>
      <c r="F690" s="103">
        <v>99310</v>
      </c>
      <c r="G690" s="12" t="s">
        <v>17</v>
      </c>
      <c r="H690" s="15">
        <v>17.3</v>
      </c>
      <c r="I690" s="15">
        <v>0</v>
      </c>
      <c r="J690" s="89">
        <f t="shared" si="218"/>
        <v>-17.3</v>
      </c>
      <c r="K690" s="90">
        <f t="shared" si="219"/>
        <v>-100</v>
      </c>
      <c r="L690" s="5"/>
      <c r="N690" s="3"/>
    </row>
    <row r="691" spans="1:14" s="47" customFormat="1">
      <c r="A691" s="63" t="s">
        <v>188</v>
      </c>
      <c r="B691" s="12" t="s">
        <v>35</v>
      </c>
      <c r="C691" s="12" t="s">
        <v>45</v>
      </c>
      <c r="D691" s="12" t="s">
        <v>6</v>
      </c>
      <c r="E691" s="8">
        <v>79008</v>
      </c>
      <c r="F691" s="50" t="s">
        <v>100</v>
      </c>
      <c r="G691" s="12"/>
      <c r="H691" s="10">
        <f t="shared" si="223"/>
        <v>97.8</v>
      </c>
      <c r="I691" s="10">
        <f t="shared" si="223"/>
        <v>89.7</v>
      </c>
      <c r="J691" s="89">
        <f t="shared" si="218"/>
        <v>-8.0999999999999943</v>
      </c>
      <c r="K691" s="90">
        <f t="shared" si="219"/>
        <v>-8.2822085889570474</v>
      </c>
      <c r="L691" s="4"/>
      <c r="N691" s="3"/>
    </row>
    <row r="692" spans="1:14" s="47" customFormat="1">
      <c r="A692" s="63" t="s">
        <v>187</v>
      </c>
      <c r="B692" s="12" t="s">
        <v>35</v>
      </c>
      <c r="C692" s="12" t="s">
        <v>45</v>
      </c>
      <c r="D692" s="12" t="s">
        <v>6</v>
      </c>
      <c r="E692" s="8">
        <v>79008</v>
      </c>
      <c r="F692" s="103">
        <v>99310</v>
      </c>
      <c r="G692" s="12"/>
      <c r="H692" s="10">
        <f t="shared" si="223"/>
        <v>97.8</v>
      </c>
      <c r="I692" s="10">
        <f t="shared" si="223"/>
        <v>89.7</v>
      </c>
      <c r="J692" s="89">
        <f t="shared" si="218"/>
        <v>-8.0999999999999943</v>
      </c>
      <c r="K692" s="90">
        <f t="shared" si="219"/>
        <v>-8.2822085889570474</v>
      </c>
      <c r="L692" s="4"/>
      <c r="N692" s="3"/>
    </row>
    <row r="693" spans="1:14" s="47" customFormat="1">
      <c r="A693" s="63" t="s">
        <v>57</v>
      </c>
      <c r="B693" s="12" t="s">
        <v>35</v>
      </c>
      <c r="C693" s="12" t="s">
        <v>45</v>
      </c>
      <c r="D693" s="12" t="s">
        <v>6</v>
      </c>
      <c r="E693" s="8">
        <v>79008</v>
      </c>
      <c r="F693" s="103">
        <v>99310</v>
      </c>
      <c r="G693" s="12" t="s">
        <v>56</v>
      </c>
      <c r="H693" s="10">
        <f t="shared" si="223"/>
        <v>97.8</v>
      </c>
      <c r="I693" s="10">
        <f t="shared" si="223"/>
        <v>89.7</v>
      </c>
      <c r="J693" s="89">
        <f t="shared" si="218"/>
        <v>-8.0999999999999943</v>
      </c>
      <c r="K693" s="90">
        <f t="shared" si="219"/>
        <v>-8.2822085889570474</v>
      </c>
      <c r="L693" s="4"/>
      <c r="N693" s="3"/>
    </row>
    <row r="694" spans="1:14" s="47" customFormat="1" ht="25.5">
      <c r="A694" s="63" t="s">
        <v>58</v>
      </c>
      <c r="B694" s="12" t="s">
        <v>35</v>
      </c>
      <c r="C694" s="12" t="s">
        <v>45</v>
      </c>
      <c r="D694" s="12" t="s">
        <v>6</v>
      </c>
      <c r="E694" s="8">
        <v>79008</v>
      </c>
      <c r="F694" s="103">
        <v>99310</v>
      </c>
      <c r="G694" s="12" t="s">
        <v>17</v>
      </c>
      <c r="H694" s="15">
        <v>97.8</v>
      </c>
      <c r="I694" s="15">
        <v>89.7</v>
      </c>
      <c r="J694" s="89">
        <f t="shared" si="218"/>
        <v>-8.0999999999999943</v>
      </c>
      <c r="K694" s="90">
        <f t="shared" si="219"/>
        <v>-8.2822085889570474</v>
      </c>
      <c r="L694" s="5"/>
      <c r="N694" s="3"/>
    </row>
    <row r="695" spans="1:14" s="47" customFormat="1" ht="25.5">
      <c r="A695" s="63" t="s">
        <v>369</v>
      </c>
      <c r="B695" s="12" t="s">
        <v>35</v>
      </c>
      <c r="C695" s="12" t="s">
        <v>45</v>
      </c>
      <c r="D695" s="12" t="s">
        <v>6</v>
      </c>
      <c r="E695" s="8">
        <v>79010</v>
      </c>
      <c r="F695" s="50" t="s">
        <v>100</v>
      </c>
      <c r="G695" s="12"/>
      <c r="H695" s="10">
        <f t="shared" ref="H695:I697" si="224">H696</f>
        <v>100</v>
      </c>
      <c r="I695" s="10">
        <f t="shared" si="224"/>
        <v>100</v>
      </c>
      <c r="J695" s="89">
        <f t="shared" si="218"/>
        <v>0</v>
      </c>
      <c r="K695" s="90">
        <f t="shared" si="219"/>
        <v>0</v>
      </c>
      <c r="L695" s="5"/>
      <c r="N695" s="3"/>
    </row>
    <row r="696" spans="1:14" s="47" customFormat="1">
      <c r="A696" s="63" t="s">
        <v>370</v>
      </c>
      <c r="B696" s="12" t="s">
        <v>35</v>
      </c>
      <c r="C696" s="12" t="s">
        <v>45</v>
      </c>
      <c r="D696" s="12" t="s">
        <v>6</v>
      </c>
      <c r="E696" s="8">
        <v>79010</v>
      </c>
      <c r="F696" s="103">
        <v>99310</v>
      </c>
      <c r="G696" s="12"/>
      <c r="H696" s="10">
        <f t="shared" si="224"/>
        <v>100</v>
      </c>
      <c r="I696" s="10">
        <f t="shared" si="224"/>
        <v>100</v>
      </c>
      <c r="J696" s="89">
        <f t="shared" si="218"/>
        <v>0</v>
      </c>
      <c r="K696" s="90">
        <f t="shared" si="219"/>
        <v>0</v>
      </c>
      <c r="L696" s="5"/>
      <c r="N696" s="3"/>
    </row>
    <row r="697" spans="1:14" s="47" customFormat="1" ht="38.25">
      <c r="A697" s="63" t="s">
        <v>65</v>
      </c>
      <c r="B697" s="12" t="s">
        <v>35</v>
      </c>
      <c r="C697" s="12" t="s">
        <v>45</v>
      </c>
      <c r="D697" s="12" t="s">
        <v>6</v>
      </c>
      <c r="E697" s="8">
        <v>79010</v>
      </c>
      <c r="F697" s="103">
        <v>99310</v>
      </c>
      <c r="G697" s="12" t="s">
        <v>66</v>
      </c>
      <c r="H697" s="10">
        <f t="shared" si="224"/>
        <v>100</v>
      </c>
      <c r="I697" s="10">
        <f t="shared" si="224"/>
        <v>100</v>
      </c>
      <c r="J697" s="89">
        <f t="shared" si="218"/>
        <v>0</v>
      </c>
      <c r="K697" s="90">
        <f t="shared" si="219"/>
        <v>0</v>
      </c>
      <c r="L697" s="5"/>
      <c r="N697" s="3"/>
    </row>
    <row r="698" spans="1:14" s="47" customFormat="1">
      <c r="A698" s="63" t="s">
        <v>80</v>
      </c>
      <c r="B698" s="12" t="s">
        <v>35</v>
      </c>
      <c r="C698" s="12" t="s">
        <v>45</v>
      </c>
      <c r="D698" s="12" t="s">
        <v>6</v>
      </c>
      <c r="E698" s="8">
        <v>79010</v>
      </c>
      <c r="F698" s="103">
        <v>99310</v>
      </c>
      <c r="G698" s="12" t="s">
        <v>67</v>
      </c>
      <c r="H698" s="14">
        <v>100</v>
      </c>
      <c r="I698" s="14">
        <v>100</v>
      </c>
      <c r="J698" s="89">
        <f t="shared" si="218"/>
        <v>0</v>
      </c>
      <c r="K698" s="90">
        <f t="shared" si="219"/>
        <v>0</v>
      </c>
      <c r="L698" s="5"/>
      <c r="N698" s="3"/>
    </row>
    <row r="699" spans="1:14" s="47" customFormat="1">
      <c r="A699" s="74" t="s">
        <v>221</v>
      </c>
      <c r="B699" s="12"/>
      <c r="C699" s="12"/>
      <c r="D699" s="12"/>
      <c r="E699" s="8"/>
      <c r="F699" s="103"/>
      <c r="G699" s="12"/>
      <c r="H699" s="18">
        <v>0</v>
      </c>
      <c r="I699" s="18">
        <v>0</v>
      </c>
      <c r="J699" s="89">
        <f t="shared" si="218"/>
        <v>0</v>
      </c>
      <c r="K699" s="90" t="e">
        <f t="shared" si="219"/>
        <v>#DIV/0!</v>
      </c>
      <c r="L699" s="5"/>
      <c r="N699" s="3"/>
    </row>
    <row r="700" spans="1:14" s="47" customFormat="1">
      <c r="A700" s="74" t="s">
        <v>30</v>
      </c>
      <c r="B700" s="12"/>
      <c r="C700" s="12"/>
      <c r="D700" s="12"/>
      <c r="E700" s="12"/>
      <c r="F700" s="101"/>
      <c r="G700" s="12"/>
      <c r="H700" s="2">
        <f>H11+H21+H356+H397+H699</f>
        <v>176578.09000000003</v>
      </c>
      <c r="I700" s="94">
        <f>I11+I21+I356+I397+I699</f>
        <v>121101.09999999998</v>
      </c>
      <c r="J700" s="89">
        <f t="shared" si="218"/>
        <v>-55476.990000000049</v>
      </c>
      <c r="K700" s="90">
        <f t="shared" si="219"/>
        <v>-31.417821995922623</v>
      </c>
      <c r="L700" s="6"/>
      <c r="M700" s="51"/>
      <c r="N700" s="2"/>
    </row>
    <row r="701" spans="1:14" s="47" customFormat="1" ht="15.75">
      <c r="F701" s="108"/>
      <c r="L701" s="6"/>
      <c r="M701" s="51"/>
      <c r="N701" s="6"/>
    </row>
    <row r="702" spans="1:14" s="47" customFormat="1" ht="15.75">
      <c r="F702" s="108"/>
      <c r="L702" s="6"/>
      <c r="M702" s="51"/>
      <c r="N702" s="6"/>
    </row>
    <row r="703" spans="1:14" s="47" customFormat="1" ht="15.75">
      <c r="F703" s="108"/>
      <c r="L703" s="6"/>
      <c r="M703" s="51"/>
      <c r="N703" s="6"/>
    </row>
    <row r="704" spans="1:14" s="47" customFormat="1" ht="15.75">
      <c r="F704" s="108"/>
      <c r="L704" s="6"/>
      <c r="M704" s="51"/>
      <c r="N704" s="6"/>
    </row>
    <row r="705" spans="1:14" s="47" customFormat="1">
      <c r="A705" s="33"/>
      <c r="B705" s="34"/>
      <c r="C705" s="35"/>
      <c r="D705" s="35"/>
      <c r="E705" s="36"/>
      <c r="F705" s="109"/>
      <c r="G705" s="36"/>
      <c r="H705" s="52"/>
      <c r="I705" s="52"/>
      <c r="J705" s="77"/>
      <c r="K705" s="84"/>
      <c r="L705" s="52"/>
    </row>
    <row r="706" spans="1:14" s="47" customFormat="1">
      <c r="A706" s="33"/>
      <c r="B706" s="34"/>
      <c r="C706" s="35"/>
      <c r="D706" s="35"/>
      <c r="E706" s="35"/>
      <c r="F706" s="35"/>
      <c r="G706" s="35"/>
      <c r="H706" s="53"/>
      <c r="I706" s="53"/>
      <c r="J706" s="78"/>
      <c r="K706" s="85"/>
      <c r="L706" s="53"/>
    </row>
    <row r="707" spans="1:14" s="47" customFormat="1" ht="15.75">
      <c r="A707" s="54" t="s">
        <v>329</v>
      </c>
      <c r="B707" s="55"/>
      <c r="C707" s="56"/>
      <c r="D707" s="121"/>
      <c r="E707" s="121"/>
      <c r="F707" s="121"/>
      <c r="G707" s="121"/>
      <c r="H707" s="52"/>
      <c r="I707" s="52"/>
      <c r="J707" s="77"/>
      <c r="K707" s="84"/>
      <c r="L707" s="52"/>
    </row>
    <row r="708" spans="1:14" s="47" customFormat="1">
      <c r="A708" s="33"/>
      <c r="B708" s="34"/>
      <c r="C708" s="35"/>
      <c r="D708" s="35"/>
      <c r="E708" s="35"/>
      <c r="F708" s="35"/>
      <c r="G708" s="35"/>
      <c r="H708" s="36"/>
      <c r="I708" s="36"/>
      <c r="J708" s="76"/>
      <c r="K708" s="86"/>
      <c r="L708" s="36"/>
    </row>
    <row r="709" spans="1:14" s="47" customFormat="1">
      <c r="A709" s="33"/>
      <c r="B709" s="34"/>
      <c r="C709" s="35"/>
      <c r="D709" s="35"/>
      <c r="E709" s="35"/>
      <c r="F709" s="35"/>
      <c r="G709" s="35"/>
      <c r="H709" s="52">
        <v>182899.5</v>
      </c>
      <c r="I709" s="57">
        <v>164929.40000000002</v>
      </c>
      <c r="J709" s="79"/>
      <c r="K709" s="86"/>
      <c r="L709" s="36"/>
      <c r="M709" s="58"/>
    </row>
    <row r="710" spans="1:14" s="47" customFormat="1">
      <c r="A710" s="33"/>
      <c r="B710" s="34"/>
      <c r="C710" s="35"/>
      <c r="D710" s="35"/>
      <c r="E710" s="35"/>
      <c r="F710" s="35"/>
      <c r="G710" s="35"/>
      <c r="H710" s="36"/>
      <c r="I710" s="36"/>
      <c r="J710" s="76"/>
      <c r="K710" s="86"/>
      <c r="L710" s="36"/>
      <c r="M710" s="58"/>
    </row>
    <row r="711" spans="1:14" s="47" customFormat="1" ht="45">
      <c r="A711" s="33" t="s">
        <v>195</v>
      </c>
      <c r="B711" s="34"/>
      <c r="C711" s="35" t="s">
        <v>196</v>
      </c>
      <c r="D711" s="35"/>
      <c r="E711" s="35"/>
      <c r="F711" s="35"/>
      <c r="G711" s="35"/>
      <c r="H711" s="36"/>
      <c r="I711" s="36"/>
      <c r="J711" s="76"/>
      <c r="K711" s="86"/>
      <c r="L711" s="36"/>
    </row>
    <row r="712" spans="1:14" s="47" customFormat="1">
      <c r="A712" s="33"/>
      <c r="B712" s="34"/>
      <c r="C712" s="35"/>
      <c r="D712" s="35"/>
      <c r="E712" s="35"/>
      <c r="F712" s="35"/>
      <c r="G712" s="35"/>
      <c r="H712" s="52"/>
      <c r="I712" s="52"/>
      <c r="J712" s="77"/>
      <c r="K712" s="84"/>
      <c r="L712" s="52"/>
      <c r="N712" s="58"/>
    </row>
    <row r="713" spans="1:14" s="47" customFormat="1">
      <c r="A713" s="33"/>
      <c r="B713" s="34"/>
      <c r="C713" s="35"/>
      <c r="D713" s="35"/>
      <c r="E713" s="35"/>
      <c r="F713" s="35"/>
      <c r="G713" s="35"/>
      <c r="H713" s="52"/>
      <c r="I713" s="52"/>
      <c r="J713" s="77"/>
      <c r="K713" s="84"/>
      <c r="L713" s="52"/>
      <c r="N713" s="58"/>
    </row>
    <row r="714" spans="1:14">
      <c r="N714" s="52"/>
    </row>
  </sheetData>
  <autoFilter ref="A10:P704">
    <filterColumn colId="1"/>
    <filterColumn colId="2"/>
    <filterColumn colId="3"/>
    <filterColumn colId="8"/>
  </autoFilter>
  <mergeCells count="15">
    <mergeCell ref="H1:K1"/>
    <mergeCell ref="H2:K3"/>
    <mergeCell ref="H4:K4"/>
    <mergeCell ref="A9:A10"/>
    <mergeCell ref="G8:H8"/>
    <mergeCell ref="B9:B10"/>
    <mergeCell ref="C9:C10"/>
    <mergeCell ref="A6:J7"/>
    <mergeCell ref="J9:K9"/>
    <mergeCell ref="D707:G707"/>
    <mergeCell ref="H9:H10"/>
    <mergeCell ref="D9:D10"/>
    <mergeCell ref="G9:G10"/>
    <mergeCell ref="I9:I10"/>
    <mergeCell ref="E9:F9"/>
  </mergeCells>
  <phoneticPr fontId="0" type="noConversion"/>
  <pageMargins left="0.78740157480314965" right="0.39370078740157483" top="0.39370078740157483" bottom="0.19685039370078741" header="0.23622047244094491" footer="0.11811023622047245"/>
  <pageSetup paperSize="9" scale="59" fitToHeight="0" orientation="portrait" blackAndWhite="1" r:id="rId1"/>
  <headerFooter alignWithMargins="0"/>
  <rowBreaks count="2" manualBreakCount="2">
    <brk id="319" max="10" man="1"/>
    <brk id="355" max="10" man="1"/>
  </rowBreaks>
  <ignoredErrors>
    <ignoredError sqref="H102 H173 H587 H594 H15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USER</cp:lastModifiedBy>
  <cp:lastPrinted>2020-10-19T12:24:58Z</cp:lastPrinted>
  <dcterms:created xsi:type="dcterms:W3CDTF">2002-12-23T14:52:50Z</dcterms:created>
  <dcterms:modified xsi:type="dcterms:W3CDTF">2020-10-19T12:32:50Z</dcterms:modified>
</cp:coreProperties>
</file>