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Лист1!$A$10:$L$136</definedName>
    <definedName name="_xlnm.Print_Area" localSheetId="0">Лист1!$A$1:$H$136</definedName>
  </definedNames>
  <calcPr calcId="124519"/>
</workbook>
</file>

<file path=xl/calcChain.xml><?xml version="1.0" encoding="utf-8"?>
<calcChain xmlns="http://schemas.openxmlformats.org/spreadsheetml/2006/main">
  <c r="G15" i="1"/>
  <c r="H13" l="1"/>
  <c r="G13"/>
  <c r="F13"/>
  <c r="G46" l="1"/>
  <c r="H46"/>
  <c r="F46"/>
  <c r="H65" l="1"/>
  <c r="G65"/>
  <c r="F65"/>
  <c r="H63"/>
  <c r="F63"/>
  <c r="G63"/>
  <c r="H60"/>
  <c r="G60"/>
  <c r="F60"/>
  <c r="F59"/>
  <c r="F111" l="1"/>
  <c r="H36" l="1"/>
  <c r="G36"/>
  <c r="F36"/>
  <c r="H31"/>
  <c r="G31"/>
  <c r="F31"/>
  <c r="H104" l="1"/>
  <c r="G104"/>
  <c r="F104"/>
  <c r="H86"/>
  <c r="G86"/>
  <c r="F86"/>
  <c r="H81"/>
  <c r="G81"/>
  <c r="F81"/>
  <c r="H82"/>
  <c r="G82"/>
  <c r="F82"/>
  <c r="G75"/>
  <c r="H75"/>
  <c r="F75"/>
  <c r="H43"/>
  <c r="G43"/>
  <c r="F43"/>
  <c r="F41"/>
  <c r="G129" l="1"/>
  <c r="H129"/>
  <c r="F129"/>
  <c r="H93"/>
  <c r="H73"/>
  <c r="G73"/>
  <c r="G39"/>
  <c r="H39"/>
  <c r="G93" l="1"/>
  <c r="G109"/>
  <c r="H109"/>
  <c r="F93" l="1"/>
  <c r="F109" l="1"/>
  <c r="F39"/>
  <c r="F73" l="1"/>
  <c r="F12" l="1"/>
  <c r="F58"/>
  <c r="H121"/>
  <c r="H83"/>
  <c r="H72" s="1"/>
  <c r="H70"/>
  <c r="H12"/>
  <c r="G121"/>
  <c r="G83"/>
  <c r="G72" s="1"/>
  <c r="G70"/>
  <c r="G12"/>
  <c r="F70"/>
  <c r="G58" l="1"/>
  <c r="H58"/>
  <c r="G25"/>
  <c r="H25"/>
  <c r="I11"/>
  <c r="G11" l="1"/>
  <c r="H11"/>
  <c r="F121"/>
  <c r="F83" l="1"/>
  <c r="F72" s="1"/>
  <c r="F11" s="1"/>
  <c r="F25"/>
  <c r="K11" l="1"/>
  <c r="L11" s="1"/>
</calcChain>
</file>

<file path=xl/sharedStrings.xml><?xml version="1.0" encoding="utf-8"?>
<sst xmlns="http://schemas.openxmlformats.org/spreadsheetml/2006/main" count="257" uniqueCount="147">
  <si>
    <t>Наименование</t>
  </si>
  <si>
    <t>ЦСР</t>
  </si>
  <si>
    <t>ВР</t>
  </si>
  <si>
    <t>тыс. рублей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</si>
  <si>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</si>
  <si>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</si>
  <si>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</si>
  <si>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</si>
  <si>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</si>
  <si>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</si>
  <si>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</si>
  <si>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</si>
  <si>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</si>
  <si>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</si>
  <si>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</si>
  <si>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</si>
  <si>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</si>
  <si>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</si>
  <si>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</si>
  <si>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</si>
  <si>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</si>
  <si>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</si>
  <si>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</si>
  <si>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</si>
  <si>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</si>
  <si>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к решению Собрания депутатов ЗАТО Шиханы</t>
  </si>
  <si>
    <t>Присмотр и уход за детьми дошкольного возраста</t>
  </si>
  <si>
    <t xml:space="preserve">                  Глава ЗАТО Шиханы</t>
  </si>
  <si>
    <t xml:space="preserve">           А.К. Гломадин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</si>
  <si>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</si>
  <si>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</si>
  <si>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</si>
  <si>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</si>
  <si>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</si>
  <si>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</si>
  <si>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</si>
  <si>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</si>
  <si>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</si>
  <si>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</si>
  <si>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о</t>
  </si>
  <si>
    <t>ф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</si>
  <si>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</si>
  <si>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</si>
  <si>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</si>
  <si>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</si>
  <si>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</si>
  <si>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</si>
  <si>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</si>
  <si>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</si>
  <si>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</si>
  <si>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</si>
  <si>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</si>
  <si>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</si>
  <si>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</si>
  <si>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</si>
  <si>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</si>
  <si>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</si>
  <si>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</si>
  <si>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</si>
  <si>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</si>
  <si>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</si>
  <si>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</si>
  <si>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</si>
  <si>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Програм- мная статья</t>
  </si>
  <si>
    <t>направ-ление расходов</t>
  </si>
  <si>
    <t>Обеспечение жилыми помещениями молодых семей, проживающих на территории ЗАТО Шиханы</t>
  </si>
  <si>
    <t>Текущий ремонт помещений</t>
  </si>
  <si>
    <t>Выявление, техническая паспортизация и принятие в казну бесхозяйных объектов</t>
  </si>
  <si>
    <t>Функционирование МКУ "Редакция газеты Шиханские новости"</t>
  </si>
  <si>
    <t>99130</t>
  </si>
  <si>
    <t>Проект</t>
  </si>
  <si>
    <t>Обеспечение повышения оплаты труда отдельным категориям работников бюджетной сферы</t>
  </si>
  <si>
    <t>Реализация дополнительных общеразвивающих и предпрофессиональных программ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</si>
  <si>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</si>
  <si>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</si>
  <si>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</si>
  <si>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</si>
  <si>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</si>
  <si>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Замена светильников уличного освещения</t>
  </si>
  <si>
    <t xml:space="preserve">Капитальный ремонт  учреждений культуры города 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</si>
  <si>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</si>
  <si>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</si>
  <si>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 xml:space="preserve">Благоустройство общественных территорий </t>
  </si>
  <si>
    <t>7Г000</t>
  </si>
  <si>
    <t>7Г002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</si>
  <si>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</si>
  <si>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</si>
  <si>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</si>
  <si>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Городские мероприятия в сфере образования</t>
  </si>
  <si>
    <t>69102</t>
  </si>
  <si>
    <t>2019 год</t>
  </si>
  <si>
    <t>2020 год</t>
  </si>
  <si>
    <t>S1800</t>
  </si>
  <si>
    <t xml:space="preserve">Капитальный ремонт учреждений дополнительного образования </t>
  </si>
  <si>
    <t>S2300</t>
  </si>
  <si>
    <t>Обеспечение повышения оплаты труда некоторых категорий работников муниципальных учреждений</t>
  </si>
  <si>
    <t>L5550</t>
  </si>
  <si>
    <t>уобр</t>
  </si>
  <si>
    <t>дс</t>
  </si>
  <si>
    <t>сош</t>
  </si>
  <si>
    <t>дши</t>
  </si>
  <si>
    <t>дюсш</t>
  </si>
  <si>
    <t>дк</t>
  </si>
  <si>
    <t>адм</t>
  </si>
  <si>
    <t>фин</t>
  </si>
  <si>
    <t>уд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</si>
  <si>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</si>
  <si>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газета</t>
  </si>
  <si>
    <t>Укрепление материально-технической базы общеобразовательной организации</t>
  </si>
  <si>
    <t>69100</t>
  </si>
  <si>
    <t>2021 год</t>
  </si>
  <si>
    <t>Укрепление материально-технической базы  дошкольной образовательной организации</t>
  </si>
  <si>
    <t>Повышение уровня безопасности общеобразовательной организации</t>
  </si>
  <si>
    <t>69101</t>
  </si>
  <si>
    <t>Укрепление материально-технической базы учреждений дополнительного образования</t>
  </si>
  <si>
    <t>S1801</t>
  </si>
  <si>
    <t>S1802</t>
  </si>
  <si>
    <t>Ведомственная целевая программа "Доступная среда ЗАТО Шиханы"</t>
  </si>
  <si>
    <t>Энергосбережение и повышение энергетической эффективности на территории ЗАТО Шиханы</t>
  </si>
  <si>
    <t>Подпрограмма «Развитие системы дошкольного образования в ЗАТО Шиханы»</t>
  </si>
  <si>
    <t>Подпрограмма «Развитие системы общего образования в ЗАТО Шиханы»</t>
  </si>
  <si>
    <t>Подпрограмма «Развитие системы дополнительного образования в ЗАТО Шиханы»</t>
  </si>
  <si>
    <t>Развитие образования в ЗАТО Шиханы</t>
  </si>
  <si>
    <t xml:space="preserve">Ведомственная целевая программа "Профилактика терроризма и экстремизма в ЗАТО Шиханы Саратовской области"
</t>
  </si>
  <si>
    <t>Защита населения и территории ЗАТО Шиханы от чрезвычайных ситуаций природного и техногенного характера</t>
  </si>
  <si>
    <t>Социальная поддержка граждан в ЗАТО Шиханы</t>
  </si>
  <si>
    <t>Развитие культуры и средств массовой информации в ЗАТО Шиханы</t>
  </si>
  <si>
    <t>Участие творческих коллективов ЗАТО Шиханы в областных мероприятиях, конкурсах, фестивалях</t>
  </si>
  <si>
    <t xml:space="preserve">Развитие физической культуры, спорта и молодежной политики в ЗАТО Шиханы </t>
  </si>
  <si>
    <t>Развитие муниципального управления и централизация в ЗАТО Шиханы</t>
  </si>
  <si>
    <t xml:space="preserve">Развитие экономики, поддержка предпринимательства  и управление муниципальным имуществом ЗАТО Шиханы </t>
  </si>
  <si>
    <t>Обеспечение населения доступным жильем и   жилищно-коммунальными услугами, благоустройство территории ЗАТО Шиханы</t>
  </si>
  <si>
    <t>Ведомственная целевая программа "Повышение безопасности дорожного движения в ЗАТО Шиханы"</t>
  </si>
  <si>
    <t>Формирование комфортной городской среды на территории ЗАТО Шиханы</t>
  </si>
  <si>
    <t>Организация конкурса "Мой дом, мой двор"</t>
  </si>
  <si>
    <t>Благоустройство пешеходных дорог, тротуаров, аллей, проездов</t>
  </si>
  <si>
    <t>Благоустройство общественных территорий центральной части города</t>
  </si>
  <si>
    <r>
      <t>Ведомственная целевая программа "Организация отдыха, оздоровления и занятости детей в ЗАТО Шиханы</t>
    </r>
    <r>
      <rPr>
        <sz val="12"/>
        <color theme="1"/>
        <rFont val="Times New Roman"/>
        <family val="1"/>
        <charset val="204"/>
      </rPr>
      <t>"</t>
    </r>
  </si>
  <si>
    <t>Устройство верхнего слоя асфальтобетонного покрытия на беговых дорожках стадиона «Салют»</t>
  </si>
  <si>
    <t>Поездки в бассейн и ледовый дворец г. Вольска</t>
  </si>
  <si>
    <t>Обследование технического состояния многоквартирного жилого дома (признание многоквартирного дома аварийным)</t>
  </si>
  <si>
    <t xml:space="preserve">Снос расселенного многоквартирного дома, признанного аварийным 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</si>
  <si>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</si>
  <si>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Условно утверждаемые расходы</t>
  </si>
  <si>
    <t xml:space="preserve"> Приложение № 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</si>
  <si>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г. Шиханы на 2019 год и на плановый период 2020 и 2021 годов</t>
  </si>
  <si>
    <r>
      <t xml:space="preserve">от ________ </t>
    </r>
    <r>
      <rPr>
        <sz val="12"/>
        <color indexed="8"/>
        <rFont val="Times New Roman"/>
        <family val="1"/>
        <charset val="204"/>
      </rPr>
      <t xml:space="preserve">№ </t>
    </r>
    <r>
      <rPr>
        <u/>
        <sz val="12"/>
        <color indexed="8"/>
        <rFont val="Times New Roman"/>
        <family val="1"/>
        <charset val="204"/>
      </rPr>
      <t xml:space="preserve"> ______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</si>
</sst>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2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7" fillId="0" borderId="0" xfId="0" applyFont="1"/>
    <xf numFmtId="164" fontId="8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10" fillId="0" borderId="0" xfId="0" applyFont="1"/>
    <xf numFmtId="0" fontId="0" fillId="0" borderId="0" xfId="0" applyFill="1"/>
    <xf numFmtId="164" fontId="0" fillId="6" borderId="0" xfId="0" applyNumberFormat="1" applyFill="1" applyBorder="1" applyAlignment="1">
      <alignment vertical="center"/>
    </xf>
    <xf numFmtId="0" fontId="0" fillId="6" borderId="0" xfId="0" applyFill="1"/>
    <xf numFmtId="0" fontId="6" fillId="0" borderId="0" xfId="0" applyFont="1" applyAlignment="1"/>
    <xf numFmtId="0" fontId="5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/>
    </xf>
    <xf numFmtId="49" fontId="11" fillId="7" borderId="1" xfId="0" applyNumberFormat="1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vertical="center"/>
    </xf>
    <xf numFmtId="165" fontId="12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18" fillId="0" borderId="0" xfId="0" applyFont="1"/>
    <xf numFmtId="164" fontId="13" fillId="8" borderId="0" xfId="0" applyNumberFormat="1" applyFont="1" applyFill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64" fontId="19" fillId="0" borderId="0" xfId="0" applyNumberFormat="1" applyFont="1"/>
    <xf numFmtId="0" fontId="19" fillId="0" borderId="0" xfId="0" applyFont="1" applyFill="1"/>
    <xf numFmtId="164" fontId="19" fillId="0" borderId="0" xfId="0" applyNumberFormat="1" applyFont="1" applyFill="1"/>
    <xf numFmtId="0" fontId="19" fillId="6" borderId="0" xfId="0" applyFont="1" applyFill="1"/>
    <xf numFmtId="164" fontId="14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tabSelected="1" view="pageBreakPreview" workbookViewId="0">
      <selection activeCell="A4" sqref="A4"/>
    </sheetView>
  </sheetViews>
  <sheetFormatPr defaultRowHeight="15"/>
  <cols>
    <col min="1" max="1" width="47.28515625" customWidth="1"/>
    <col min="2" max="2" width="9.28515625" hidden="1" customWidth="1"/>
    <col min="3" max="3" width="7.85546875" customWidth="1"/>
    <col min="4" max="4" width="7.5703125" customWidth="1"/>
    <col min="5" max="5" width="5.28515625" customWidth="1"/>
    <col min="6" max="6" width="11.140625" style="4" customWidth="1"/>
    <col min="7" max="7" width="11.5703125" style="4" customWidth="1"/>
    <col min="8" max="8" width="12.7109375" style="4" customWidth="1"/>
    <col min="9" max="9" width="9.7109375" style="4" customWidth="1"/>
    <col min="10" max="10" width="9.140625" style="56"/>
    <col min="11" max="11" width="9.7109375" bestFit="1" customWidth="1"/>
    <col min="15" max="15" width="66.5703125" customWidth="1"/>
  </cols>
  <sheetData>
    <row r="1" spans="1:12" ht="15.75">
      <c r="A1" s="24" t="s">
        <v>70</v>
      </c>
    </row>
    <row r="2" spans="1:12" ht="15.75">
      <c r="A2" s="28"/>
      <c r="B2" s="28"/>
      <c r="C2" s="28"/>
      <c r="D2" s="28"/>
      <c r="E2" s="28"/>
      <c r="F2" s="92" t="s">
        <v>144</v>
      </c>
      <c r="G2" s="92"/>
      <c r="H2" s="92"/>
      <c r="I2" s="8"/>
    </row>
    <row r="3" spans="1:12" ht="15.75">
      <c r="A3" s="29"/>
      <c r="B3" s="29"/>
      <c r="C3" s="29"/>
      <c r="D3" s="29"/>
      <c r="E3" s="29"/>
      <c r="F3" s="93" t="s">
        <v>25</v>
      </c>
      <c r="G3" s="93"/>
      <c r="H3" s="93"/>
      <c r="I3" s="9"/>
    </row>
    <row r="4" spans="1:12" ht="15.75">
      <c r="A4" s="29"/>
      <c r="B4" s="29"/>
      <c r="C4" s="29"/>
      <c r="D4" s="29"/>
      <c r="E4" s="29"/>
      <c r="F4" s="94" t="s">
        <v>146</v>
      </c>
      <c r="G4" s="94"/>
      <c r="H4" s="94"/>
      <c r="I4" s="10"/>
    </row>
    <row r="7" spans="1:12" ht="47.25" customHeight="1">
      <c r="A7" s="97" t="s">
        <v>145</v>
      </c>
      <c r="B7" s="97"/>
      <c r="C7" s="97"/>
      <c r="D7" s="97"/>
      <c r="E7" s="97"/>
      <c r="F7" s="97"/>
      <c r="G7" s="97"/>
      <c r="H7" s="97"/>
      <c r="I7" s="11"/>
    </row>
    <row r="8" spans="1:12">
      <c r="C8" s="99"/>
      <c r="D8" s="99"/>
      <c r="F8" s="3"/>
      <c r="G8" s="98" t="s">
        <v>3</v>
      </c>
      <c r="H8" s="98"/>
      <c r="I8" s="3"/>
    </row>
    <row r="9" spans="1:12">
      <c r="A9" s="100" t="s">
        <v>0</v>
      </c>
      <c r="B9" s="100" t="s">
        <v>1</v>
      </c>
      <c r="C9" s="101" t="s">
        <v>48</v>
      </c>
      <c r="D9" s="101"/>
      <c r="E9" s="100" t="s">
        <v>2</v>
      </c>
      <c r="F9" s="95" t="s">
        <v>90</v>
      </c>
      <c r="G9" s="95" t="s">
        <v>91</v>
      </c>
      <c r="H9" s="95" t="s">
        <v>110</v>
      </c>
      <c r="I9" s="12"/>
    </row>
    <row r="10" spans="1:12" s="1" customFormat="1" ht="48.75">
      <c r="A10" s="100"/>
      <c r="B10" s="100"/>
      <c r="C10" s="53" t="s">
        <v>63</v>
      </c>
      <c r="D10" s="53" t="s">
        <v>64</v>
      </c>
      <c r="E10" s="100"/>
      <c r="F10" s="96"/>
      <c r="G10" s="96"/>
      <c r="H10" s="96"/>
      <c r="I10" s="12"/>
      <c r="J10" s="57"/>
    </row>
    <row r="11" spans="1:12" s="1" customFormat="1" ht="15.75">
      <c r="A11" s="51" t="s">
        <v>4</v>
      </c>
      <c r="B11" s="30"/>
      <c r="C11" s="30"/>
      <c r="D11" s="30"/>
      <c r="E11" s="30"/>
      <c r="F11" s="49">
        <f>F39+F72+F109+F58+F121+F46+F12+F134+F25+F132+F131+F133+F70+F129+F135</f>
        <v>169310.64</v>
      </c>
      <c r="G11" s="49">
        <f>G39+G72+G109+G58+G121+G46+G12+G134+G25+G132+G131+G133+G70+G129+G135</f>
        <v>164928.68</v>
      </c>
      <c r="H11" s="49">
        <f>H39+H72+H109+H58+H121+H46+H12+H134+H25+H132+H131+H133+H70+H129+H135</f>
        <v>200892.77000000005</v>
      </c>
      <c r="I11" s="13">
        <f>SUM(I12:I134)</f>
        <v>0</v>
      </c>
      <c r="J11" s="58">
        <v>169310.6</v>
      </c>
      <c r="K11" s="5">
        <f>F11-J11</f>
        <v>4.0000000008149073E-2</v>
      </c>
      <c r="L11" s="5">
        <f>I11-K11</f>
        <v>-4.0000000008149073E-2</v>
      </c>
    </row>
    <row r="12" spans="1:12" s="2" customFormat="1" ht="31.5">
      <c r="A12" s="47" t="s">
        <v>129</v>
      </c>
      <c r="B12" s="44">
        <v>7100000</v>
      </c>
      <c r="C12" s="42">
        <v>71000</v>
      </c>
      <c r="D12" s="45" t="s">
        <v>32</v>
      </c>
      <c r="E12" s="42"/>
      <c r="F12" s="46">
        <f>SUM(F13:F24)</f>
        <v>31062.699999999997</v>
      </c>
      <c r="G12" s="46">
        <f t="shared" ref="G12:H12" si="0">SUM(G13:G24)</f>
        <v>31163.799999999996</v>
      </c>
      <c r="H12" s="46">
        <f t="shared" si="0"/>
        <v>32733.999999999996</v>
      </c>
      <c r="I12" s="14"/>
      <c r="J12" s="59"/>
    </row>
    <row r="13" spans="1:12" s="2" customFormat="1" ht="15.75">
      <c r="A13" s="107" t="s">
        <v>18</v>
      </c>
      <c r="B13" s="31"/>
      <c r="C13" s="32">
        <v>71001</v>
      </c>
      <c r="D13" s="33" t="s">
        <v>42</v>
      </c>
      <c r="E13" s="32">
        <v>100</v>
      </c>
      <c r="F13" s="34">
        <f>900+271.8+999.2+301.8</f>
        <v>2472.8000000000002</v>
      </c>
      <c r="G13" s="34">
        <f>900+271.8+1046+315.9</f>
        <v>2533.7000000000003</v>
      </c>
      <c r="H13" s="34">
        <f>900+271.8+1073.2+324.1</f>
        <v>2569.1</v>
      </c>
      <c r="I13" s="15"/>
      <c r="J13" s="60"/>
    </row>
    <row r="14" spans="1:12" ht="15.75">
      <c r="A14" s="109"/>
      <c r="B14" s="35">
        <v>7190220</v>
      </c>
      <c r="C14" s="32">
        <v>71001</v>
      </c>
      <c r="D14" s="33" t="s">
        <v>41</v>
      </c>
      <c r="E14" s="32">
        <v>100</v>
      </c>
      <c r="F14" s="36">
        <v>17640.400000000001</v>
      </c>
      <c r="G14" s="36">
        <v>19456.8</v>
      </c>
      <c r="H14" s="36">
        <v>20031.7</v>
      </c>
      <c r="I14" s="16"/>
    </row>
    <row r="15" spans="1:12" ht="15.75">
      <c r="A15" s="109"/>
      <c r="B15" s="35"/>
      <c r="C15" s="32">
        <v>71001</v>
      </c>
      <c r="D15" s="33" t="s">
        <v>41</v>
      </c>
      <c r="E15" s="32">
        <v>800</v>
      </c>
      <c r="F15" s="36">
        <v>200.8</v>
      </c>
      <c r="G15" s="36">
        <f>200.6</f>
        <v>200.6</v>
      </c>
      <c r="H15" s="36">
        <v>202.9</v>
      </c>
      <c r="I15" s="16"/>
    </row>
    <row r="16" spans="1:12" ht="15.75">
      <c r="A16" s="109"/>
      <c r="B16" s="35">
        <v>7190220</v>
      </c>
      <c r="C16" s="32">
        <v>71001</v>
      </c>
      <c r="D16" s="33" t="s">
        <v>41</v>
      </c>
      <c r="E16" s="32">
        <v>200</v>
      </c>
      <c r="F16" s="36">
        <v>7392.3</v>
      </c>
      <c r="G16" s="36">
        <v>7246.3</v>
      </c>
      <c r="H16" s="36">
        <v>7669.4</v>
      </c>
      <c r="I16" s="15"/>
      <c r="J16" s="61"/>
    </row>
    <row r="17" spans="1:11" s="25" customFormat="1" ht="15.75">
      <c r="A17" s="104" t="s">
        <v>19</v>
      </c>
      <c r="B17" s="35">
        <v>7197160</v>
      </c>
      <c r="C17" s="32">
        <v>71002</v>
      </c>
      <c r="D17" s="32">
        <v>76500</v>
      </c>
      <c r="E17" s="32">
        <v>100</v>
      </c>
      <c r="F17" s="79">
        <v>212.2</v>
      </c>
      <c r="G17" s="79">
        <v>219.1</v>
      </c>
      <c r="H17" s="79">
        <v>226</v>
      </c>
      <c r="I17" s="17"/>
      <c r="J17" s="62" t="s">
        <v>39</v>
      </c>
      <c r="K17" s="25" t="s">
        <v>103</v>
      </c>
    </row>
    <row r="18" spans="1:11" s="25" customFormat="1" ht="15.75">
      <c r="A18" s="105"/>
      <c r="B18" s="35"/>
      <c r="C18" s="32">
        <v>71002</v>
      </c>
      <c r="D18" s="32">
        <v>76500</v>
      </c>
      <c r="E18" s="32">
        <v>800</v>
      </c>
      <c r="F18" s="50">
        <v>0.8</v>
      </c>
      <c r="G18" s="50">
        <v>0.8</v>
      </c>
      <c r="H18" s="50">
        <v>0.8</v>
      </c>
      <c r="I18" s="17"/>
      <c r="J18" s="62" t="s">
        <v>39</v>
      </c>
      <c r="K18" s="25" t="s">
        <v>103</v>
      </c>
    </row>
    <row r="19" spans="1:11" ht="15.75">
      <c r="A19" s="105"/>
      <c r="B19" s="35">
        <v>7195118</v>
      </c>
      <c r="C19" s="32">
        <v>71002</v>
      </c>
      <c r="D19" s="32">
        <v>51180</v>
      </c>
      <c r="E19" s="32">
        <v>100</v>
      </c>
      <c r="F19" s="50">
        <v>206.6</v>
      </c>
      <c r="G19" s="50">
        <v>206.6</v>
      </c>
      <c r="H19" s="50">
        <v>206.6</v>
      </c>
      <c r="I19" s="17"/>
      <c r="J19" s="56" t="s">
        <v>40</v>
      </c>
      <c r="K19" t="s">
        <v>103</v>
      </c>
    </row>
    <row r="20" spans="1:11" s="25" customFormat="1" ht="31.5">
      <c r="A20" s="37" t="s">
        <v>15</v>
      </c>
      <c r="B20" s="35">
        <v>7190340</v>
      </c>
      <c r="C20" s="32">
        <v>71003</v>
      </c>
      <c r="D20" s="33" t="s">
        <v>43</v>
      </c>
      <c r="E20" s="32">
        <v>200</v>
      </c>
      <c r="F20" s="36">
        <v>135.19999999999999</v>
      </c>
      <c r="G20" s="36">
        <v>139.9</v>
      </c>
      <c r="H20" s="36">
        <v>143.4</v>
      </c>
      <c r="I20" s="16"/>
      <c r="J20" s="62"/>
      <c r="K20" s="25" t="s">
        <v>105</v>
      </c>
    </row>
    <row r="21" spans="1:11" ht="15.75">
      <c r="A21" s="37" t="s">
        <v>16</v>
      </c>
      <c r="B21" s="35">
        <v>7192001</v>
      </c>
      <c r="C21" s="32">
        <v>71004</v>
      </c>
      <c r="D21" s="33" t="s">
        <v>44</v>
      </c>
      <c r="E21" s="32">
        <v>300</v>
      </c>
      <c r="F21" s="50">
        <v>1088.2</v>
      </c>
      <c r="G21" s="50">
        <v>1160</v>
      </c>
      <c r="H21" s="50">
        <v>1233.0999999999999</v>
      </c>
      <c r="I21" s="16"/>
      <c r="K21" s="25" t="s">
        <v>103</v>
      </c>
    </row>
    <row r="22" spans="1:11" s="25" customFormat="1" ht="15.75">
      <c r="A22" s="41" t="s">
        <v>66</v>
      </c>
      <c r="B22" s="35"/>
      <c r="C22" s="32">
        <v>71005</v>
      </c>
      <c r="D22" s="33" t="s">
        <v>41</v>
      </c>
      <c r="E22" s="32">
        <v>200</v>
      </c>
      <c r="F22" s="36">
        <v>417.1</v>
      </c>
      <c r="G22" s="36">
        <v>0</v>
      </c>
      <c r="H22" s="36">
        <v>451</v>
      </c>
      <c r="I22" s="16"/>
      <c r="J22" s="62"/>
      <c r="K22" s="25" t="s">
        <v>105</v>
      </c>
    </row>
    <row r="23" spans="1:11" s="25" customFormat="1" ht="47.25" customHeight="1">
      <c r="A23" s="104" t="s">
        <v>95</v>
      </c>
      <c r="B23" s="35"/>
      <c r="C23" s="32">
        <v>71008</v>
      </c>
      <c r="D23" s="40">
        <v>72300</v>
      </c>
      <c r="E23" s="39">
        <v>100</v>
      </c>
      <c r="F23" s="36">
        <v>1147.5999999999999</v>
      </c>
      <c r="G23" s="36">
        <v>0</v>
      </c>
      <c r="H23" s="36">
        <v>0</v>
      </c>
      <c r="I23" s="16"/>
      <c r="J23" s="56" t="s">
        <v>39</v>
      </c>
    </row>
    <row r="24" spans="1:11" s="25" customFormat="1" ht="15.75">
      <c r="A24" s="106"/>
      <c r="B24" s="35"/>
      <c r="C24" s="32">
        <v>71008</v>
      </c>
      <c r="D24" s="40" t="s">
        <v>94</v>
      </c>
      <c r="E24" s="39">
        <v>100</v>
      </c>
      <c r="F24" s="36">
        <v>148.69999999999999</v>
      </c>
      <c r="G24" s="36">
        <v>0</v>
      </c>
      <c r="H24" s="36">
        <v>0</v>
      </c>
      <c r="I24" s="16"/>
      <c r="J24" s="56"/>
    </row>
    <row r="25" spans="1:11" ht="31.5">
      <c r="A25" s="47" t="s">
        <v>125</v>
      </c>
      <c r="B25" s="44">
        <v>7200000</v>
      </c>
      <c r="C25" s="42">
        <v>72000</v>
      </c>
      <c r="D25" s="45" t="s">
        <v>32</v>
      </c>
      <c r="E25" s="42"/>
      <c r="F25" s="46">
        <f>SUM(F26:F38)</f>
        <v>3230.1000000000004</v>
      </c>
      <c r="G25" s="46">
        <f>SUM(G26:G38)</f>
        <v>3332.1999999999994</v>
      </c>
      <c r="H25" s="46">
        <f>SUM(H26:H38)</f>
        <v>3503.1</v>
      </c>
      <c r="I25" s="14"/>
    </row>
    <row r="26" spans="1:11" ht="15.75">
      <c r="A26" s="111" t="s">
        <v>117</v>
      </c>
      <c r="B26" s="31"/>
      <c r="C26" s="32">
        <v>72001</v>
      </c>
      <c r="D26" s="32">
        <v>99990</v>
      </c>
      <c r="E26" s="32">
        <v>600</v>
      </c>
      <c r="F26" s="34">
        <v>3.5</v>
      </c>
      <c r="G26" s="34">
        <v>1</v>
      </c>
      <c r="H26" s="34">
        <v>0</v>
      </c>
      <c r="I26" s="14"/>
    </row>
    <row r="27" spans="1:11" ht="15.75">
      <c r="A27" s="112"/>
      <c r="B27" s="31"/>
      <c r="C27" s="32">
        <v>72001</v>
      </c>
      <c r="D27" s="32">
        <v>99990</v>
      </c>
      <c r="E27" s="32">
        <v>200</v>
      </c>
      <c r="F27" s="34">
        <v>16</v>
      </c>
      <c r="G27" s="34">
        <v>16</v>
      </c>
      <c r="H27" s="34">
        <v>16</v>
      </c>
      <c r="I27" s="14"/>
    </row>
    <row r="28" spans="1:11" ht="27.75" customHeight="1">
      <c r="A28" s="104" t="s">
        <v>21</v>
      </c>
      <c r="B28" s="35">
        <v>7297140</v>
      </c>
      <c r="C28" s="32">
        <v>72002</v>
      </c>
      <c r="D28" s="32" t="s">
        <v>38</v>
      </c>
      <c r="E28" s="32">
        <v>100</v>
      </c>
      <c r="F28" s="78">
        <v>213.6</v>
      </c>
      <c r="G28" s="78">
        <v>221.7</v>
      </c>
      <c r="H28" s="78">
        <v>228.6</v>
      </c>
      <c r="I28" s="17"/>
      <c r="J28" s="56" t="s">
        <v>39</v>
      </c>
      <c r="K28" t="s">
        <v>103</v>
      </c>
    </row>
    <row r="29" spans="1:11" ht="27.75" customHeight="1">
      <c r="A29" s="105"/>
      <c r="B29" s="35"/>
      <c r="C29" s="32">
        <v>72002</v>
      </c>
      <c r="D29" s="32" t="s">
        <v>38</v>
      </c>
      <c r="E29" s="32">
        <v>200</v>
      </c>
      <c r="F29" s="78">
        <v>1.2</v>
      </c>
      <c r="G29" s="78">
        <v>0</v>
      </c>
      <c r="H29" s="78">
        <v>0</v>
      </c>
      <c r="I29" s="17"/>
    </row>
    <row r="30" spans="1:11" ht="27" customHeight="1">
      <c r="A30" s="105"/>
      <c r="B30" s="35">
        <v>7297310</v>
      </c>
      <c r="C30" s="32">
        <v>72002</v>
      </c>
      <c r="D30" s="32" t="s">
        <v>37</v>
      </c>
      <c r="E30" s="32">
        <v>200</v>
      </c>
      <c r="F30" s="36">
        <v>33.5</v>
      </c>
      <c r="G30" s="36">
        <v>34.799999999999997</v>
      </c>
      <c r="H30" s="36">
        <v>36</v>
      </c>
      <c r="I30" s="16"/>
      <c r="J30" s="56" t="s">
        <v>39</v>
      </c>
      <c r="K30" t="s">
        <v>103</v>
      </c>
    </row>
    <row r="31" spans="1:11" ht="25.5" customHeight="1">
      <c r="A31" s="106"/>
      <c r="B31" s="35">
        <v>7297310</v>
      </c>
      <c r="C31" s="32">
        <v>72002</v>
      </c>
      <c r="D31" s="32" t="s">
        <v>37</v>
      </c>
      <c r="E31" s="32">
        <v>300</v>
      </c>
      <c r="F31" s="79">
        <f>1893.7-33.5</f>
        <v>1860.2</v>
      </c>
      <c r="G31" s="79">
        <f>1963.8-34.8</f>
        <v>1929</v>
      </c>
      <c r="H31" s="79">
        <f>2036.5-36</f>
        <v>2000.5</v>
      </c>
      <c r="I31" s="16"/>
      <c r="J31" s="56" t="s">
        <v>39</v>
      </c>
      <c r="K31" t="s">
        <v>103</v>
      </c>
    </row>
    <row r="32" spans="1:11" ht="32.25" customHeight="1">
      <c r="A32" s="104" t="s">
        <v>76</v>
      </c>
      <c r="B32" s="38">
        <v>7297410</v>
      </c>
      <c r="C32" s="32">
        <v>72003</v>
      </c>
      <c r="D32" s="74">
        <v>76600</v>
      </c>
      <c r="E32" s="32">
        <v>100</v>
      </c>
      <c r="F32" s="50">
        <v>218.1</v>
      </c>
      <c r="G32" s="50">
        <v>225.5</v>
      </c>
      <c r="H32" s="50">
        <v>233.8</v>
      </c>
      <c r="I32" s="17"/>
      <c r="J32" s="56" t="s">
        <v>39</v>
      </c>
      <c r="K32" t="s">
        <v>103</v>
      </c>
    </row>
    <row r="33" spans="1:11" ht="33" customHeight="1">
      <c r="A33" s="106"/>
      <c r="B33" s="38">
        <v>7297410</v>
      </c>
      <c r="C33" s="32">
        <v>72003</v>
      </c>
      <c r="D33" s="74">
        <v>76600</v>
      </c>
      <c r="E33" s="32">
        <v>200</v>
      </c>
      <c r="F33" s="78">
        <v>3.5</v>
      </c>
      <c r="G33" s="78">
        <v>3</v>
      </c>
      <c r="H33" s="78">
        <v>1.7</v>
      </c>
      <c r="I33" s="17"/>
      <c r="J33" s="56" t="s">
        <v>39</v>
      </c>
      <c r="K33" t="s">
        <v>103</v>
      </c>
    </row>
    <row r="34" spans="1:11" ht="15.75">
      <c r="A34" s="104" t="s">
        <v>22</v>
      </c>
      <c r="B34" s="35">
        <v>7297170</v>
      </c>
      <c r="C34" s="32">
        <v>72004</v>
      </c>
      <c r="D34" s="32">
        <v>76400</v>
      </c>
      <c r="E34" s="32">
        <v>100</v>
      </c>
      <c r="F34" s="79">
        <v>216.8</v>
      </c>
      <c r="G34" s="79">
        <v>227.7</v>
      </c>
      <c r="H34" s="79">
        <v>235.5</v>
      </c>
      <c r="I34" s="17"/>
      <c r="J34" s="56" t="s">
        <v>39</v>
      </c>
      <c r="K34" t="s">
        <v>103</v>
      </c>
    </row>
    <row r="35" spans="1:11" ht="15.75">
      <c r="A35" s="105"/>
      <c r="B35" s="35">
        <v>7297170</v>
      </c>
      <c r="C35" s="32">
        <v>72004</v>
      </c>
      <c r="D35" s="32">
        <v>76400</v>
      </c>
      <c r="E35" s="32">
        <v>200</v>
      </c>
      <c r="F35" s="78">
        <v>8.1</v>
      </c>
      <c r="G35" s="78">
        <v>4.0999999999999996</v>
      </c>
      <c r="H35" s="78">
        <v>3.3</v>
      </c>
      <c r="I35" s="17"/>
      <c r="J35" s="56" t="s">
        <v>39</v>
      </c>
      <c r="K35" t="s">
        <v>103</v>
      </c>
    </row>
    <row r="36" spans="1:11" ht="18" customHeight="1">
      <c r="A36" s="105"/>
      <c r="B36" s="35">
        <v>7297180</v>
      </c>
      <c r="C36" s="32">
        <v>72004</v>
      </c>
      <c r="D36" s="32" t="s">
        <v>52</v>
      </c>
      <c r="E36" s="32">
        <v>100</v>
      </c>
      <c r="F36" s="79">
        <f>202.8</f>
        <v>202.8</v>
      </c>
      <c r="G36" s="79">
        <f>209.7</f>
        <v>209.7</v>
      </c>
      <c r="H36" s="79">
        <f>216.5</f>
        <v>216.5</v>
      </c>
      <c r="I36" s="17"/>
      <c r="J36" s="56" t="s">
        <v>39</v>
      </c>
      <c r="K36" t="s">
        <v>103</v>
      </c>
    </row>
    <row r="37" spans="1:11" ht="49.5" customHeight="1">
      <c r="A37" s="70" t="s">
        <v>20</v>
      </c>
      <c r="B37" s="35">
        <v>7297120</v>
      </c>
      <c r="C37" s="32">
        <v>72005</v>
      </c>
      <c r="D37" s="32">
        <v>76300</v>
      </c>
      <c r="E37" s="32">
        <v>100</v>
      </c>
      <c r="F37" s="50">
        <v>212.8</v>
      </c>
      <c r="G37" s="50">
        <v>219.7</v>
      </c>
      <c r="H37" s="50">
        <v>226.7</v>
      </c>
      <c r="I37" s="17"/>
      <c r="J37" s="56" t="s">
        <v>39</v>
      </c>
      <c r="K37" t="s">
        <v>103</v>
      </c>
    </row>
    <row r="38" spans="1:11" ht="78.75">
      <c r="A38" s="77" t="s">
        <v>77</v>
      </c>
      <c r="B38" s="35"/>
      <c r="C38" s="39">
        <v>72006</v>
      </c>
      <c r="D38" s="80" t="s">
        <v>53</v>
      </c>
      <c r="E38" s="32">
        <v>800</v>
      </c>
      <c r="F38" s="50">
        <v>240</v>
      </c>
      <c r="G38" s="50">
        <v>240</v>
      </c>
      <c r="H38" s="50">
        <v>304.5</v>
      </c>
      <c r="I38" s="17"/>
      <c r="K38" t="s">
        <v>103</v>
      </c>
    </row>
    <row r="39" spans="1:11" ht="54" customHeight="1">
      <c r="A39" s="47" t="s">
        <v>124</v>
      </c>
      <c r="B39" s="44">
        <v>7300000</v>
      </c>
      <c r="C39" s="42">
        <v>73000</v>
      </c>
      <c r="D39" s="45" t="s">
        <v>32</v>
      </c>
      <c r="E39" s="42"/>
      <c r="F39" s="46">
        <f>SUM(F40:F45)</f>
        <v>7350.4000000000005</v>
      </c>
      <c r="G39" s="46">
        <f>SUM(G40:G45)</f>
        <v>7341.4</v>
      </c>
      <c r="H39" s="46">
        <f>SUM(H40:H45)</f>
        <v>7638.5999999999995</v>
      </c>
      <c r="I39" s="14"/>
    </row>
    <row r="40" spans="1:11" ht="48.75" customHeight="1">
      <c r="A40" s="75" t="s">
        <v>123</v>
      </c>
      <c r="B40" s="31"/>
      <c r="C40" s="32">
        <v>73002</v>
      </c>
      <c r="D40" s="80" t="s">
        <v>54</v>
      </c>
      <c r="E40" s="81" t="s">
        <v>55</v>
      </c>
      <c r="F40" s="34">
        <v>80</v>
      </c>
      <c r="G40" s="34">
        <v>30</v>
      </c>
      <c r="H40" s="34">
        <v>0</v>
      </c>
      <c r="I40" s="18"/>
    </row>
    <row r="41" spans="1:11" ht="15.75">
      <c r="A41" s="107" t="s">
        <v>33</v>
      </c>
      <c r="B41" s="35">
        <v>7390420</v>
      </c>
      <c r="C41" s="32">
        <v>73005</v>
      </c>
      <c r="D41" s="33" t="s">
        <v>45</v>
      </c>
      <c r="E41" s="32">
        <v>100</v>
      </c>
      <c r="F41" s="36">
        <f>6158.8+46+0.6</f>
        <v>6205.4000000000005</v>
      </c>
      <c r="G41" s="36">
        <v>6361.2</v>
      </c>
      <c r="H41" s="36">
        <v>6589.9</v>
      </c>
      <c r="I41" s="16"/>
    </row>
    <row r="42" spans="1:11" ht="15.75">
      <c r="A42" s="109"/>
      <c r="B42" s="35">
        <v>7390420</v>
      </c>
      <c r="C42" s="32">
        <v>73005</v>
      </c>
      <c r="D42" s="33" t="s">
        <v>45</v>
      </c>
      <c r="E42" s="32">
        <v>200</v>
      </c>
      <c r="F42" s="36">
        <v>913</v>
      </c>
      <c r="G42" s="36">
        <v>942.7</v>
      </c>
      <c r="H42" s="36">
        <v>1041.2</v>
      </c>
      <c r="I42" s="16"/>
    </row>
    <row r="43" spans="1:11" ht="15.75">
      <c r="A43" s="108"/>
      <c r="B43" s="35">
        <v>7390420</v>
      </c>
      <c r="C43" s="32">
        <v>73005</v>
      </c>
      <c r="D43" s="33" t="s">
        <v>45</v>
      </c>
      <c r="E43" s="32">
        <v>800</v>
      </c>
      <c r="F43" s="36">
        <f>4.8+1.7+1</f>
        <v>7.5</v>
      </c>
      <c r="G43" s="36">
        <f>4.8+1.7+1</f>
        <v>7.5</v>
      </c>
      <c r="H43" s="36">
        <f>4.8+1.7+1</f>
        <v>7.5</v>
      </c>
      <c r="I43" s="16"/>
    </row>
    <row r="44" spans="1:11" ht="52.5" customHeight="1">
      <c r="A44" s="76" t="s">
        <v>29</v>
      </c>
      <c r="B44" s="35"/>
      <c r="C44" s="32">
        <v>73006</v>
      </c>
      <c r="D44" s="32">
        <v>99010</v>
      </c>
      <c r="E44" s="32">
        <v>200</v>
      </c>
      <c r="F44" s="36">
        <v>29.5</v>
      </c>
      <c r="G44" s="36">
        <v>0</v>
      </c>
      <c r="H44" s="36">
        <v>0</v>
      </c>
      <c r="I44" s="16"/>
    </row>
    <row r="45" spans="1:11" ht="53.25" customHeight="1">
      <c r="A45" s="52" t="s">
        <v>95</v>
      </c>
      <c r="B45" s="35"/>
      <c r="C45" s="32">
        <v>73007</v>
      </c>
      <c r="D45" s="40">
        <v>72300</v>
      </c>
      <c r="E45" s="39">
        <v>100</v>
      </c>
      <c r="F45" s="36">
        <v>115</v>
      </c>
      <c r="G45" s="36">
        <v>0</v>
      </c>
      <c r="H45" s="36">
        <v>0</v>
      </c>
      <c r="I45" s="16"/>
      <c r="J45" s="56" t="s">
        <v>39</v>
      </c>
    </row>
    <row r="46" spans="1:11" s="2" customFormat="1" ht="63">
      <c r="A46" s="47" t="s">
        <v>130</v>
      </c>
      <c r="B46" s="44">
        <v>7400000</v>
      </c>
      <c r="C46" s="42">
        <v>74000</v>
      </c>
      <c r="D46" s="45" t="s">
        <v>32</v>
      </c>
      <c r="E46" s="42"/>
      <c r="F46" s="46">
        <f>SUM(F47:F57)</f>
        <v>4355.7999999999993</v>
      </c>
      <c r="G46" s="46">
        <f t="shared" ref="G46:H46" si="1">SUM(G47:G57)</f>
        <v>1310.2</v>
      </c>
      <c r="H46" s="46">
        <f t="shared" si="1"/>
        <v>1465.6</v>
      </c>
      <c r="I46" s="14"/>
      <c r="J46" s="59"/>
    </row>
    <row r="47" spans="1:11" ht="38.25" customHeight="1">
      <c r="A47" s="107" t="s">
        <v>73</v>
      </c>
      <c r="B47" s="35">
        <v>7499905</v>
      </c>
      <c r="C47" s="32">
        <v>74002</v>
      </c>
      <c r="D47" s="32">
        <v>99050</v>
      </c>
      <c r="E47" s="32">
        <v>200</v>
      </c>
      <c r="F47" s="36">
        <v>24</v>
      </c>
      <c r="G47" s="36">
        <v>24</v>
      </c>
      <c r="H47" s="36">
        <v>24</v>
      </c>
      <c r="I47" s="16"/>
    </row>
    <row r="48" spans="1:11" ht="43.5" customHeight="1">
      <c r="A48" s="108"/>
      <c r="B48" s="35"/>
      <c r="C48" s="32">
        <v>74002</v>
      </c>
      <c r="D48" s="32">
        <v>99050</v>
      </c>
      <c r="E48" s="32">
        <v>800</v>
      </c>
      <c r="F48" s="36">
        <v>32.200000000000003</v>
      </c>
      <c r="G48" s="36">
        <v>32.200000000000003</v>
      </c>
      <c r="H48" s="36">
        <v>32.200000000000003</v>
      </c>
      <c r="I48" s="16"/>
    </row>
    <row r="49" spans="1:15" ht="31.5">
      <c r="A49" s="82" t="s">
        <v>74</v>
      </c>
      <c r="B49" s="35"/>
      <c r="C49" s="32">
        <v>74003</v>
      </c>
      <c r="D49" s="32">
        <v>99050</v>
      </c>
      <c r="E49" s="32">
        <v>200</v>
      </c>
      <c r="F49" s="36">
        <v>1533.6999999999998</v>
      </c>
      <c r="G49" s="36">
        <v>0</v>
      </c>
      <c r="H49" s="36">
        <v>0</v>
      </c>
      <c r="I49" s="16"/>
    </row>
    <row r="50" spans="1:15" ht="112.5" customHeight="1">
      <c r="A50" s="83" t="s">
        <v>106</v>
      </c>
      <c r="B50" s="35">
        <v>7499928</v>
      </c>
      <c r="C50" s="32">
        <v>74004</v>
      </c>
      <c r="D50" s="32">
        <v>99280</v>
      </c>
      <c r="E50" s="32">
        <v>200</v>
      </c>
      <c r="F50" s="36">
        <v>794</v>
      </c>
      <c r="G50" s="36">
        <v>562.4</v>
      </c>
      <c r="H50" s="36">
        <v>717.8</v>
      </c>
      <c r="I50" s="16"/>
      <c r="O50" s="67" t="s">
        <v>31</v>
      </c>
    </row>
    <row r="51" spans="1:15" ht="78.75">
      <c r="A51" s="75" t="s">
        <v>14</v>
      </c>
      <c r="B51" s="35">
        <v>7499908</v>
      </c>
      <c r="C51" s="32">
        <v>74005</v>
      </c>
      <c r="D51" s="32">
        <v>99080</v>
      </c>
      <c r="E51" s="32">
        <v>200</v>
      </c>
      <c r="F51" s="36">
        <v>586.6</v>
      </c>
      <c r="G51" s="36">
        <v>586.6</v>
      </c>
      <c r="H51" s="36">
        <v>586.6</v>
      </c>
      <c r="I51" s="16"/>
    </row>
    <row r="52" spans="1:15" ht="63">
      <c r="A52" s="75" t="s">
        <v>75</v>
      </c>
      <c r="B52" s="35"/>
      <c r="C52" s="32">
        <v>74006</v>
      </c>
      <c r="D52" s="32">
        <v>99090</v>
      </c>
      <c r="E52" s="32">
        <v>200</v>
      </c>
      <c r="F52" s="36">
        <v>170</v>
      </c>
      <c r="G52" s="36">
        <v>0</v>
      </c>
      <c r="H52" s="36">
        <v>0</v>
      </c>
      <c r="I52" s="16"/>
    </row>
    <row r="53" spans="1:15" ht="31.5">
      <c r="A53" s="75" t="s">
        <v>34</v>
      </c>
      <c r="B53" s="35">
        <v>7499910</v>
      </c>
      <c r="C53" s="32">
        <v>74007</v>
      </c>
      <c r="D53" s="32">
        <v>99100</v>
      </c>
      <c r="E53" s="32">
        <v>200</v>
      </c>
      <c r="F53" s="36">
        <v>105</v>
      </c>
      <c r="G53" s="36">
        <v>105</v>
      </c>
      <c r="H53" s="36">
        <v>105</v>
      </c>
      <c r="I53" s="16"/>
    </row>
    <row r="54" spans="1:15" ht="56.25" customHeight="1">
      <c r="A54" s="77" t="s">
        <v>140</v>
      </c>
      <c r="B54" s="35"/>
      <c r="C54" s="32">
        <v>74008</v>
      </c>
      <c r="D54" s="32">
        <v>99090</v>
      </c>
      <c r="E54" s="32">
        <v>200</v>
      </c>
      <c r="F54" s="36">
        <v>64</v>
      </c>
      <c r="G54" s="36">
        <v>0</v>
      </c>
      <c r="H54" s="36">
        <v>0</v>
      </c>
      <c r="I54" s="16"/>
      <c r="K54" s="68"/>
    </row>
    <row r="55" spans="1:15" ht="48" customHeight="1">
      <c r="A55" s="77" t="s">
        <v>67</v>
      </c>
      <c r="B55" s="35"/>
      <c r="C55" s="32">
        <v>74011</v>
      </c>
      <c r="D55" s="32">
        <v>99090</v>
      </c>
      <c r="E55" s="32">
        <v>200</v>
      </c>
      <c r="F55" s="36">
        <v>20</v>
      </c>
      <c r="G55" s="36">
        <v>0</v>
      </c>
      <c r="H55" s="36">
        <v>0</v>
      </c>
      <c r="I55" s="16"/>
    </row>
    <row r="56" spans="1:15" ht="87.75" customHeight="1">
      <c r="A56" s="77" t="s">
        <v>142</v>
      </c>
      <c r="B56" s="35"/>
      <c r="C56" s="32">
        <v>74013</v>
      </c>
      <c r="D56" s="32">
        <v>99100</v>
      </c>
      <c r="E56" s="32">
        <v>200</v>
      </c>
      <c r="F56" s="36">
        <v>94.3</v>
      </c>
      <c r="G56" s="36">
        <v>0</v>
      </c>
      <c r="H56" s="36">
        <v>0</v>
      </c>
      <c r="I56" s="16"/>
      <c r="K56" s="68"/>
    </row>
    <row r="57" spans="1:15" ht="39.75" customHeight="1">
      <c r="A57" s="77" t="s">
        <v>141</v>
      </c>
      <c r="B57" s="35"/>
      <c r="C57" s="32">
        <v>74014</v>
      </c>
      <c r="D57" s="32">
        <v>99090</v>
      </c>
      <c r="E57" s="32">
        <v>200</v>
      </c>
      <c r="F57" s="36">
        <v>932</v>
      </c>
      <c r="G57" s="36">
        <v>0</v>
      </c>
      <c r="H57" s="36">
        <v>0</v>
      </c>
      <c r="I57" s="16"/>
      <c r="K57" s="68"/>
    </row>
    <row r="58" spans="1:15" s="2" customFormat="1" ht="63">
      <c r="A58" s="47" t="s">
        <v>131</v>
      </c>
      <c r="B58" s="44">
        <v>7500000</v>
      </c>
      <c r="C58" s="42">
        <v>75000</v>
      </c>
      <c r="D58" s="45" t="s">
        <v>32</v>
      </c>
      <c r="E58" s="42"/>
      <c r="F58" s="46">
        <f>SUM(F59:F69)</f>
        <v>14336.599999999999</v>
      </c>
      <c r="G58" s="46">
        <f t="shared" ref="G58:H58" si="2">SUM(G59:G69)</f>
        <v>7552.9</v>
      </c>
      <c r="H58" s="46">
        <f t="shared" si="2"/>
        <v>18033.5</v>
      </c>
      <c r="I58" s="14"/>
      <c r="J58" s="59"/>
    </row>
    <row r="59" spans="1:15" ht="31.5" customHeight="1">
      <c r="A59" s="107" t="s">
        <v>132</v>
      </c>
      <c r="B59" s="35">
        <v>7519999</v>
      </c>
      <c r="C59" s="32">
        <v>75001</v>
      </c>
      <c r="D59" s="40" t="s">
        <v>62</v>
      </c>
      <c r="E59" s="32">
        <v>200</v>
      </c>
      <c r="F59" s="36">
        <f>1268.2</f>
        <v>1268.2</v>
      </c>
      <c r="G59" s="36">
        <v>67.099999999999994</v>
      </c>
      <c r="H59" s="36">
        <v>4086.4</v>
      </c>
      <c r="I59" s="16"/>
    </row>
    <row r="60" spans="1:15" ht="33" customHeight="1">
      <c r="A60" s="109"/>
      <c r="B60" s="35">
        <v>7519999</v>
      </c>
      <c r="C60" s="32">
        <v>75001</v>
      </c>
      <c r="D60" s="40" t="s">
        <v>62</v>
      </c>
      <c r="E60" s="32">
        <v>800</v>
      </c>
      <c r="F60" s="36">
        <f>3595.2-1268.2</f>
        <v>2327</v>
      </c>
      <c r="G60" s="36">
        <f>2248.6-67.1</f>
        <v>2181.5</v>
      </c>
      <c r="H60" s="36">
        <f>6846.4-4086.4</f>
        <v>2759.9999999999995</v>
      </c>
      <c r="I60" s="16"/>
    </row>
    <row r="61" spans="1:15" ht="47.25">
      <c r="A61" s="84" t="s">
        <v>65</v>
      </c>
      <c r="B61" s="35"/>
      <c r="C61" s="32">
        <v>75002</v>
      </c>
      <c r="D61" s="32" t="s">
        <v>60</v>
      </c>
      <c r="E61" s="81" t="s">
        <v>61</v>
      </c>
      <c r="F61" s="36">
        <v>20</v>
      </c>
      <c r="G61" s="36">
        <v>15.1</v>
      </c>
      <c r="H61" s="36">
        <v>15</v>
      </c>
      <c r="I61" s="16"/>
    </row>
    <row r="62" spans="1:15" ht="15.75">
      <c r="A62" s="75" t="s">
        <v>9</v>
      </c>
      <c r="B62" s="35">
        <v>7599912</v>
      </c>
      <c r="C62" s="32">
        <v>75004</v>
      </c>
      <c r="D62" s="32">
        <v>99110</v>
      </c>
      <c r="E62" s="32">
        <v>800</v>
      </c>
      <c r="F62" s="36">
        <v>2856.5</v>
      </c>
      <c r="G62" s="36">
        <v>2536.5</v>
      </c>
      <c r="H62" s="36">
        <v>5073</v>
      </c>
      <c r="I62" s="16"/>
      <c r="J62" s="61"/>
    </row>
    <row r="63" spans="1:15" ht="15.75">
      <c r="A63" s="107" t="s">
        <v>10</v>
      </c>
      <c r="B63" s="35">
        <v>7590420</v>
      </c>
      <c r="C63" s="32">
        <v>75005</v>
      </c>
      <c r="D63" s="33" t="s">
        <v>45</v>
      </c>
      <c r="E63" s="32">
        <v>100</v>
      </c>
      <c r="F63" s="36">
        <f>1320.1+398.7-0.1</f>
        <v>1718.7</v>
      </c>
      <c r="G63" s="36">
        <f>1387.3+419</f>
        <v>1806.3</v>
      </c>
      <c r="H63" s="36">
        <f>1435.6+433.6-0.1</f>
        <v>1869.1</v>
      </c>
      <c r="I63" s="16"/>
      <c r="K63" s="68"/>
      <c r="L63" s="68"/>
      <c r="M63" s="68"/>
    </row>
    <row r="64" spans="1:15" ht="15.75">
      <c r="A64" s="108"/>
      <c r="B64" s="35">
        <v>7590420</v>
      </c>
      <c r="C64" s="32">
        <v>75005</v>
      </c>
      <c r="D64" s="33" t="s">
        <v>45</v>
      </c>
      <c r="E64" s="32">
        <v>800</v>
      </c>
      <c r="F64" s="36">
        <v>66.400000000000006</v>
      </c>
      <c r="G64" s="36">
        <v>66.400000000000006</v>
      </c>
      <c r="H64" s="36">
        <v>66.400000000000006</v>
      </c>
      <c r="I64" s="16"/>
    </row>
    <row r="65" spans="1:11" ht="15.75">
      <c r="A65" s="107" t="s">
        <v>11</v>
      </c>
      <c r="B65" s="35"/>
      <c r="C65" s="32">
        <v>75006</v>
      </c>
      <c r="D65" s="32">
        <v>99130</v>
      </c>
      <c r="E65" s="32">
        <v>200</v>
      </c>
      <c r="F65" s="36">
        <f>979.4-120</f>
        <v>859.4</v>
      </c>
      <c r="G65" s="36">
        <f>850-120</f>
        <v>730</v>
      </c>
      <c r="H65" s="36">
        <f>1700-120</f>
        <v>1580</v>
      </c>
      <c r="I65" s="16"/>
    </row>
    <row r="66" spans="1:11" ht="15.75">
      <c r="A66" s="108"/>
      <c r="B66" s="35">
        <v>7599913</v>
      </c>
      <c r="C66" s="32">
        <v>75006</v>
      </c>
      <c r="D66" s="32">
        <v>99130</v>
      </c>
      <c r="E66" s="32">
        <v>800</v>
      </c>
      <c r="F66" s="36">
        <v>120</v>
      </c>
      <c r="G66" s="36">
        <v>120</v>
      </c>
      <c r="H66" s="36">
        <v>120</v>
      </c>
      <c r="I66" s="16"/>
    </row>
    <row r="67" spans="1:11" s="25" customFormat="1" ht="15.75">
      <c r="A67" s="41" t="s">
        <v>134</v>
      </c>
      <c r="B67" s="35"/>
      <c r="C67" s="32">
        <v>75009</v>
      </c>
      <c r="D67" s="32">
        <v>99110</v>
      </c>
      <c r="E67" s="39">
        <v>200</v>
      </c>
      <c r="F67" s="36">
        <v>30</v>
      </c>
      <c r="G67" s="36">
        <v>30</v>
      </c>
      <c r="H67" s="36">
        <v>30</v>
      </c>
      <c r="I67" s="16"/>
      <c r="J67" s="62"/>
    </row>
    <row r="68" spans="1:11" s="25" customFormat="1" ht="36" customHeight="1">
      <c r="A68" s="71" t="s">
        <v>135</v>
      </c>
      <c r="B68" s="35"/>
      <c r="C68" s="32">
        <v>75011</v>
      </c>
      <c r="D68" s="32">
        <v>99110</v>
      </c>
      <c r="E68" s="39">
        <v>800</v>
      </c>
      <c r="F68" s="36">
        <v>2870.4</v>
      </c>
      <c r="G68" s="36">
        <v>0</v>
      </c>
      <c r="H68" s="36">
        <v>2433.6</v>
      </c>
      <c r="I68" s="22"/>
      <c r="J68" s="62"/>
    </row>
    <row r="69" spans="1:11" s="25" customFormat="1" ht="35.25" customHeight="1">
      <c r="A69" s="71" t="s">
        <v>136</v>
      </c>
      <c r="B69" s="35"/>
      <c r="C69" s="32">
        <v>75012</v>
      </c>
      <c r="D69" s="32">
        <v>99110</v>
      </c>
      <c r="E69" s="39">
        <v>800</v>
      </c>
      <c r="F69" s="36">
        <v>2200</v>
      </c>
      <c r="G69" s="36">
        <v>0</v>
      </c>
      <c r="H69" s="36">
        <v>0</v>
      </c>
      <c r="I69" s="22"/>
      <c r="J69" s="62"/>
    </row>
    <row r="70" spans="1:11" ht="47.25">
      <c r="A70" s="48" t="s">
        <v>118</v>
      </c>
      <c r="B70" s="44">
        <v>7700000</v>
      </c>
      <c r="C70" s="42">
        <v>76000</v>
      </c>
      <c r="D70" s="45" t="s">
        <v>32</v>
      </c>
      <c r="E70" s="42"/>
      <c r="F70" s="91">
        <f>SUM(F71:F71)</f>
        <v>300.10000000000002</v>
      </c>
      <c r="G70" s="91">
        <f>SUM(G71:G71)</f>
        <v>0</v>
      </c>
      <c r="H70" s="91">
        <f>SUM(H71:H71)</f>
        <v>0</v>
      </c>
      <c r="I70" s="16"/>
      <c r="J70" s="61"/>
    </row>
    <row r="71" spans="1:11" s="25" customFormat="1" ht="15.75">
      <c r="A71" s="82" t="s">
        <v>78</v>
      </c>
      <c r="B71" s="35"/>
      <c r="C71" s="32">
        <v>76001</v>
      </c>
      <c r="D71" s="80" t="s">
        <v>69</v>
      </c>
      <c r="E71" s="32">
        <v>800</v>
      </c>
      <c r="F71" s="36">
        <v>300.10000000000002</v>
      </c>
      <c r="G71" s="36">
        <v>0</v>
      </c>
      <c r="H71" s="36">
        <v>0</v>
      </c>
      <c r="I71" s="16"/>
      <c r="J71" s="63"/>
    </row>
    <row r="72" spans="1:11" s="2" customFormat="1" ht="15.75">
      <c r="A72" s="47" t="s">
        <v>122</v>
      </c>
      <c r="B72" s="44">
        <v>7700000</v>
      </c>
      <c r="C72" s="42">
        <v>77000</v>
      </c>
      <c r="D72" s="45" t="s">
        <v>32</v>
      </c>
      <c r="E72" s="42"/>
      <c r="F72" s="46">
        <f>F73+F83+F93+F104+F107+F108+F105+F106</f>
        <v>91830.8</v>
      </c>
      <c r="G72" s="46">
        <f t="shared" ref="G72:H72" si="3">G73+G83+G93+G104+G107+G108+G105+G106</f>
        <v>92790.8</v>
      </c>
      <c r="H72" s="46">
        <f t="shared" si="3"/>
        <v>113204.12000000001</v>
      </c>
      <c r="I72" s="14"/>
      <c r="J72" s="59"/>
    </row>
    <row r="73" spans="1:11" ht="47.25">
      <c r="A73" s="85" t="s">
        <v>119</v>
      </c>
      <c r="B73" s="86">
        <v>7710000</v>
      </c>
      <c r="C73" s="87">
        <v>77100</v>
      </c>
      <c r="D73" s="88" t="s">
        <v>32</v>
      </c>
      <c r="E73" s="87"/>
      <c r="F73" s="89">
        <f>SUM(F74:F82)</f>
        <v>41801.299999999996</v>
      </c>
      <c r="G73" s="89">
        <f>SUM(G74:G82)</f>
        <v>42307.4</v>
      </c>
      <c r="H73" s="89">
        <f>SUM(H74:H82)</f>
        <v>44515.200000000004</v>
      </c>
      <c r="I73" s="19"/>
    </row>
    <row r="74" spans="1:11" ht="31.5">
      <c r="A74" s="41" t="s">
        <v>85</v>
      </c>
      <c r="B74" s="35">
        <v>7717370</v>
      </c>
      <c r="C74" s="74">
        <v>77101</v>
      </c>
      <c r="D74" s="32">
        <v>76700</v>
      </c>
      <c r="E74" s="32">
        <v>600</v>
      </c>
      <c r="F74" s="36">
        <v>24871.7</v>
      </c>
      <c r="G74" s="36">
        <v>25576.7</v>
      </c>
      <c r="H74" s="36">
        <v>27388</v>
      </c>
      <c r="I74" s="20"/>
      <c r="J74" s="56" t="s">
        <v>39</v>
      </c>
      <c r="K74" t="s">
        <v>98</v>
      </c>
    </row>
    <row r="75" spans="1:11" ht="15.75">
      <c r="A75" s="104" t="s">
        <v>26</v>
      </c>
      <c r="B75" s="35">
        <v>7710059</v>
      </c>
      <c r="C75" s="74">
        <v>77102</v>
      </c>
      <c r="D75" s="33" t="s">
        <v>46</v>
      </c>
      <c r="E75" s="32">
        <v>600</v>
      </c>
      <c r="F75" s="36">
        <f>14454.6-1267.2</f>
        <v>13187.4</v>
      </c>
      <c r="G75" s="36">
        <f>14636.4-1147.8</f>
        <v>13488.6</v>
      </c>
      <c r="H75" s="36">
        <f>15193.1-1458</f>
        <v>13735.1</v>
      </c>
      <c r="I75" s="16"/>
      <c r="K75" t="s">
        <v>98</v>
      </c>
    </row>
    <row r="76" spans="1:11" ht="15.75">
      <c r="A76" s="105"/>
      <c r="B76" s="35">
        <v>7717390</v>
      </c>
      <c r="C76" s="74">
        <v>77102</v>
      </c>
      <c r="D76" s="32">
        <v>76900</v>
      </c>
      <c r="E76" s="32">
        <v>600</v>
      </c>
      <c r="F76" s="36">
        <v>213.6</v>
      </c>
      <c r="G76" s="36">
        <v>213.6</v>
      </c>
      <c r="H76" s="36">
        <v>213.6</v>
      </c>
      <c r="I76" s="20"/>
      <c r="J76" s="56" t="s">
        <v>39</v>
      </c>
      <c r="K76" t="s">
        <v>98</v>
      </c>
    </row>
    <row r="77" spans="1:11" ht="15.75">
      <c r="A77" s="106"/>
      <c r="B77" s="35">
        <v>7719915</v>
      </c>
      <c r="C77" s="74">
        <v>77102</v>
      </c>
      <c r="D77" s="32">
        <v>99150</v>
      </c>
      <c r="E77" s="32">
        <v>600</v>
      </c>
      <c r="F77" s="36">
        <v>1267.2</v>
      </c>
      <c r="G77" s="36">
        <v>1147.8</v>
      </c>
      <c r="H77" s="36">
        <v>1458</v>
      </c>
      <c r="I77" s="16"/>
      <c r="K77" t="s">
        <v>98</v>
      </c>
    </row>
    <row r="78" spans="1:11" ht="48.75" customHeight="1">
      <c r="A78" s="75" t="s">
        <v>5</v>
      </c>
      <c r="B78" s="35">
        <v>7719916</v>
      </c>
      <c r="C78" s="74">
        <v>77104</v>
      </c>
      <c r="D78" s="32">
        <v>99160</v>
      </c>
      <c r="E78" s="32">
        <v>200</v>
      </c>
      <c r="F78" s="79">
        <v>11.4</v>
      </c>
      <c r="G78" s="79">
        <v>16</v>
      </c>
      <c r="H78" s="79">
        <v>16</v>
      </c>
      <c r="I78" s="16"/>
      <c r="K78" t="s">
        <v>97</v>
      </c>
    </row>
    <row r="79" spans="1:11" ht="48.75" customHeight="1">
      <c r="A79" s="75" t="s">
        <v>111</v>
      </c>
      <c r="B79" s="35"/>
      <c r="C79" s="74">
        <v>77105</v>
      </c>
      <c r="D79" s="33" t="s">
        <v>109</v>
      </c>
      <c r="E79" s="32">
        <v>600</v>
      </c>
      <c r="F79" s="79">
        <v>113.2</v>
      </c>
      <c r="G79" s="36">
        <v>0</v>
      </c>
      <c r="H79" s="36">
        <v>0</v>
      </c>
      <c r="I79" s="16"/>
    </row>
    <row r="80" spans="1:11" ht="37.5" customHeight="1">
      <c r="A80" s="104" t="s">
        <v>23</v>
      </c>
      <c r="B80" s="38">
        <v>7717200</v>
      </c>
      <c r="C80" s="74">
        <v>77107</v>
      </c>
      <c r="D80" s="74">
        <v>77800</v>
      </c>
      <c r="E80" s="32">
        <v>100</v>
      </c>
      <c r="F80" s="36">
        <v>35.799999999999997</v>
      </c>
      <c r="G80" s="36">
        <v>37</v>
      </c>
      <c r="H80" s="36">
        <v>38.4</v>
      </c>
      <c r="I80" s="20"/>
      <c r="J80" s="56" t="s">
        <v>39</v>
      </c>
      <c r="K80" t="s">
        <v>97</v>
      </c>
    </row>
    <row r="81" spans="1:11" ht="38.25" customHeight="1">
      <c r="A81" s="105"/>
      <c r="B81" s="38">
        <v>7717200</v>
      </c>
      <c r="C81" s="74">
        <v>77107</v>
      </c>
      <c r="D81" s="74">
        <v>77800</v>
      </c>
      <c r="E81" s="32">
        <v>200</v>
      </c>
      <c r="F81" s="36">
        <f>79.9-35.8</f>
        <v>44.100000000000009</v>
      </c>
      <c r="G81" s="36">
        <f>72.6-37</f>
        <v>35.599999999999994</v>
      </c>
      <c r="H81" s="36">
        <f>66.7-38.4</f>
        <v>28.300000000000004</v>
      </c>
      <c r="I81" s="20"/>
      <c r="J81" s="56" t="s">
        <v>39</v>
      </c>
      <c r="K81" t="s">
        <v>97</v>
      </c>
    </row>
    <row r="82" spans="1:11" ht="35.25" customHeight="1">
      <c r="A82" s="106"/>
      <c r="B82" s="35">
        <v>7717350</v>
      </c>
      <c r="C82" s="74">
        <v>77107</v>
      </c>
      <c r="D82" s="32">
        <v>77900</v>
      </c>
      <c r="E82" s="32">
        <v>300</v>
      </c>
      <c r="F82" s="79">
        <f>2056.9</f>
        <v>2056.9</v>
      </c>
      <c r="G82" s="79">
        <f>1792.1</f>
        <v>1792.1</v>
      </c>
      <c r="H82" s="79">
        <f>1637.8</f>
        <v>1637.8</v>
      </c>
      <c r="I82" s="20"/>
      <c r="J82" s="56" t="s">
        <v>39</v>
      </c>
      <c r="K82" t="s">
        <v>97</v>
      </c>
    </row>
    <row r="83" spans="1:11" ht="31.5">
      <c r="A83" s="85" t="s">
        <v>120</v>
      </c>
      <c r="B83" s="86">
        <v>7720000</v>
      </c>
      <c r="C83" s="87">
        <v>77200</v>
      </c>
      <c r="D83" s="88" t="s">
        <v>32</v>
      </c>
      <c r="E83" s="87"/>
      <c r="F83" s="89">
        <f>SUM(F84:F92)</f>
        <v>33323.200000000004</v>
      </c>
      <c r="G83" s="89">
        <f>SUM(G84:G92)</f>
        <v>33520.9</v>
      </c>
      <c r="H83" s="89">
        <f>SUM(H84:H92)</f>
        <v>35550.700000000004</v>
      </c>
      <c r="I83" s="19"/>
    </row>
    <row r="84" spans="1:11" ht="15.75">
      <c r="A84" s="107" t="s">
        <v>86</v>
      </c>
      <c r="B84" s="35">
        <v>7720059</v>
      </c>
      <c r="C84" s="74">
        <v>77201</v>
      </c>
      <c r="D84" s="33" t="s">
        <v>46</v>
      </c>
      <c r="E84" s="32">
        <v>600</v>
      </c>
      <c r="F84" s="36">
        <v>4580.3</v>
      </c>
      <c r="G84" s="36">
        <v>4653.8</v>
      </c>
      <c r="H84" s="36">
        <v>4743.3</v>
      </c>
      <c r="I84" s="16"/>
      <c r="K84" t="s">
        <v>99</v>
      </c>
    </row>
    <row r="85" spans="1:11" ht="32.25" customHeight="1">
      <c r="A85" s="108"/>
      <c r="B85" s="35">
        <v>7727340</v>
      </c>
      <c r="C85" s="74">
        <v>77201</v>
      </c>
      <c r="D85" s="32">
        <v>77000</v>
      </c>
      <c r="E85" s="32">
        <v>600</v>
      </c>
      <c r="F85" s="36">
        <v>27341.5</v>
      </c>
      <c r="G85" s="36">
        <v>27737.8</v>
      </c>
      <c r="H85" s="36">
        <v>29587.9</v>
      </c>
      <c r="I85" s="20"/>
      <c r="J85" s="56" t="s">
        <v>39</v>
      </c>
      <c r="K85" t="s">
        <v>99</v>
      </c>
    </row>
    <row r="86" spans="1:11" ht="15.75">
      <c r="A86" s="104" t="s">
        <v>24</v>
      </c>
      <c r="B86" s="35">
        <v>7727400</v>
      </c>
      <c r="C86" s="74">
        <v>77202</v>
      </c>
      <c r="D86" s="32">
        <v>77200</v>
      </c>
      <c r="E86" s="32">
        <v>600</v>
      </c>
      <c r="F86" s="79">
        <f>653.3</f>
        <v>653.29999999999995</v>
      </c>
      <c r="G86" s="79">
        <f>653.3</f>
        <v>653.29999999999995</v>
      </c>
      <c r="H86" s="79">
        <f>653.3</f>
        <v>653.29999999999995</v>
      </c>
      <c r="I86" s="20"/>
      <c r="J86" s="56" t="s">
        <v>39</v>
      </c>
      <c r="K86" t="s">
        <v>99</v>
      </c>
    </row>
    <row r="87" spans="1:11" ht="15.75">
      <c r="A87" s="105"/>
      <c r="B87" s="35"/>
      <c r="C87" s="74">
        <v>77202</v>
      </c>
      <c r="D87" s="32">
        <v>77270</v>
      </c>
      <c r="E87" s="32">
        <v>600</v>
      </c>
      <c r="F87" s="36">
        <v>249.5</v>
      </c>
      <c r="G87" s="36">
        <v>246.5</v>
      </c>
      <c r="H87" s="36">
        <v>246.5</v>
      </c>
      <c r="I87" s="20"/>
      <c r="K87" t="s">
        <v>99</v>
      </c>
    </row>
    <row r="88" spans="1:11" ht="15.75">
      <c r="A88" s="105"/>
      <c r="B88" s="38">
        <v>7727330</v>
      </c>
      <c r="C88" s="74">
        <v>77202</v>
      </c>
      <c r="D88" s="74">
        <v>77300</v>
      </c>
      <c r="E88" s="32">
        <v>100</v>
      </c>
      <c r="F88" s="36">
        <v>46.4</v>
      </c>
      <c r="G88" s="36">
        <v>48</v>
      </c>
      <c r="H88" s="36">
        <v>49.8</v>
      </c>
      <c r="I88" s="20"/>
      <c r="J88" s="56" t="s">
        <v>39</v>
      </c>
      <c r="K88" t="s">
        <v>97</v>
      </c>
    </row>
    <row r="89" spans="1:11" ht="15.75">
      <c r="A89" s="106"/>
      <c r="B89" s="38">
        <v>7727330</v>
      </c>
      <c r="C89" s="74">
        <v>77202</v>
      </c>
      <c r="D89" s="74">
        <v>77300</v>
      </c>
      <c r="E89" s="32">
        <v>200</v>
      </c>
      <c r="F89" s="36">
        <v>4.3</v>
      </c>
      <c r="G89" s="36">
        <v>4.4000000000000004</v>
      </c>
      <c r="H89" s="36">
        <v>4.2</v>
      </c>
      <c r="I89" s="20"/>
      <c r="J89" s="56" t="s">
        <v>39</v>
      </c>
      <c r="K89" t="s">
        <v>97</v>
      </c>
    </row>
    <row r="90" spans="1:11" ht="31.5">
      <c r="A90" s="75" t="s">
        <v>112</v>
      </c>
      <c r="B90" s="35"/>
      <c r="C90" s="74">
        <v>77204</v>
      </c>
      <c r="D90" s="32">
        <v>69100</v>
      </c>
      <c r="E90" s="32">
        <v>600</v>
      </c>
      <c r="F90" s="36">
        <v>166.9</v>
      </c>
      <c r="G90" s="36">
        <v>0</v>
      </c>
      <c r="H90" s="36">
        <v>0</v>
      </c>
      <c r="I90" s="20"/>
    </row>
    <row r="91" spans="1:11" ht="31.5">
      <c r="A91" s="75" t="s">
        <v>87</v>
      </c>
      <c r="B91" s="35">
        <v>7729917</v>
      </c>
      <c r="C91" s="74">
        <v>77205</v>
      </c>
      <c r="D91" s="32">
        <v>99170</v>
      </c>
      <c r="E91" s="32">
        <v>200</v>
      </c>
      <c r="F91" s="36">
        <v>177.1</v>
      </c>
      <c r="G91" s="36">
        <v>177.1</v>
      </c>
      <c r="H91" s="36">
        <v>265.7</v>
      </c>
      <c r="I91" s="16"/>
      <c r="K91" t="s">
        <v>97</v>
      </c>
    </row>
    <row r="92" spans="1:11" ht="31.5">
      <c r="A92" s="75" t="s">
        <v>108</v>
      </c>
      <c r="B92" s="35">
        <v>7729917</v>
      </c>
      <c r="C92" s="74">
        <v>77206</v>
      </c>
      <c r="D92" s="33" t="s">
        <v>109</v>
      </c>
      <c r="E92" s="32">
        <v>600</v>
      </c>
      <c r="F92" s="36">
        <v>103.9</v>
      </c>
      <c r="G92" s="36">
        <v>0</v>
      </c>
      <c r="H92" s="36">
        <v>0</v>
      </c>
      <c r="I92" s="16"/>
      <c r="K92" t="s">
        <v>99</v>
      </c>
    </row>
    <row r="93" spans="1:11" ht="47.25">
      <c r="A93" s="85" t="s">
        <v>121</v>
      </c>
      <c r="B93" s="86">
        <v>7730000</v>
      </c>
      <c r="C93" s="87">
        <v>77300</v>
      </c>
      <c r="D93" s="88" t="s">
        <v>32</v>
      </c>
      <c r="E93" s="87"/>
      <c r="F93" s="89">
        <f>SUM(F94:F103)</f>
        <v>14840.800000000001</v>
      </c>
      <c r="G93" s="89">
        <f>SUM(G94:G103)</f>
        <v>15153.5</v>
      </c>
      <c r="H93" s="89">
        <f>SUM(H94:H103)</f>
        <v>31284.719999999998</v>
      </c>
      <c r="I93" s="21"/>
    </row>
    <row r="94" spans="1:11" ht="27" customHeight="1">
      <c r="A94" s="104" t="s">
        <v>72</v>
      </c>
      <c r="B94" s="35">
        <v>7730059</v>
      </c>
      <c r="C94" s="32">
        <v>77301</v>
      </c>
      <c r="D94" s="90" t="s">
        <v>49</v>
      </c>
      <c r="E94" s="32">
        <v>600</v>
      </c>
      <c r="F94" s="50">
        <v>6865.4</v>
      </c>
      <c r="G94" s="50">
        <v>6959.5</v>
      </c>
      <c r="H94" s="50">
        <v>14757.8</v>
      </c>
      <c r="I94" s="16"/>
      <c r="K94" t="s">
        <v>100</v>
      </c>
    </row>
    <row r="95" spans="1:11" ht="24" customHeight="1">
      <c r="A95" s="106"/>
      <c r="B95" s="35">
        <v>7730059</v>
      </c>
      <c r="C95" s="32">
        <v>77301</v>
      </c>
      <c r="D95" s="90" t="s">
        <v>50</v>
      </c>
      <c r="E95" s="32">
        <v>600</v>
      </c>
      <c r="F95" s="36">
        <v>6508.4000000000005</v>
      </c>
      <c r="G95" s="36">
        <v>7046.5</v>
      </c>
      <c r="H95" s="36">
        <v>13399.02</v>
      </c>
      <c r="I95" s="16"/>
      <c r="K95" t="s">
        <v>101</v>
      </c>
    </row>
    <row r="96" spans="1:11" ht="24" customHeight="1">
      <c r="A96" s="104" t="s">
        <v>114</v>
      </c>
      <c r="B96" s="35"/>
      <c r="C96" s="74">
        <v>77302</v>
      </c>
      <c r="D96" s="90" t="s">
        <v>113</v>
      </c>
      <c r="E96" s="32">
        <v>600</v>
      </c>
      <c r="F96" s="36">
        <v>107.7</v>
      </c>
      <c r="G96" s="36">
        <v>0</v>
      </c>
      <c r="H96" s="36">
        <v>295</v>
      </c>
      <c r="I96" s="16"/>
    </row>
    <row r="97" spans="1:12" ht="24" customHeight="1">
      <c r="A97" s="106"/>
      <c r="B97" s="35"/>
      <c r="C97" s="74">
        <v>77302</v>
      </c>
      <c r="D97" s="90" t="s">
        <v>89</v>
      </c>
      <c r="E97" s="32">
        <v>600</v>
      </c>
      <c r="F97" s="36">
        <v>108.9</v>
      </c>
      <c r="G97" s="36">
        <v>0</v>
      </c>
      <c r="H97" s="36">
        <v>295</v>
      </c>
      <c r="I97" s="16"/>
    </row>
    <row r="98" spans="1:12" ht="38.25" customHeight="1">
      <c r="A98" s="102" t="s">
        <v>93</v>
      </c>
      <c r="B98" s="35"/>
      <c r="C98" s="74">
        <v>77303</v>
      </c>
      <c r="D98" s="90" t="s">
        <v>113</v>
      </c>
      <c r="E98" s="32">
        <v>600</v>
      </c>
      <c r="F98" s="36">
        <v>200</v>
      </c>
      <c r="G98" s="36">
        <v>0</v>
      </c>
      <c r="H98" s="36">
        <v>1000</v>
      </c>
      <c r="I98" s="16"/>
      <c r="K98" t="s">
        <v>100</v>
      </c>
    </row>
    <row r="99" spans="1:12" ht="38.25" customHeight="1">
      <c r="A99" s="103"/>
      <c r="B99" s="35"/>
      <c r="C99" s="74">
        <v>77303</v>
      </c>
      <c r="D99" s="90" t="s">
        <v>89</v>
      </c>
      <c r="E99" s="32">
        <v>600</v>
      </c>
      <c r="F99" s="36">
        <v>200</v>
      </c>
      <c r="G99" s="36">
        <v>0</v>
      </c>
      <c r="H99" s="36">
        <v>0</v>
      </c>
      <c r="I99" s="16"/>
      <c r="K99" t="s">
        <v>101</v>
      </c>
    </row>
    <row r="100" spans="1:12" ht="47.25" customHeight="1">
      <c r="A100" s="102" t="s">
        <v>71</v>
      </c>
      <c r="B100" s="35"/>
      <c r="C100" s="74">
        <v>77304</v>
      </c>
      <c r="D100" s="74">
        <v>71801</v>
      </c>
      <c r="E100" s="32">
        <v>600</v>
      </c>
      <c r="F100" s="36">
        <v>627.70000000000005</v>
      </c>
      <c r="G100" s="36">
        <v>825.5</v>
      </c>
      <c r="H100" s="36">
        <v>1085.2</v>
      </c>
      <c r="I100" s="16"/>
      <c r="J100" s="56" t="s">
        <v>39</v>
      </c>
      <c r="K100" t="s">
        <v>100</v>
      </c>
      <c r="L100" s="68"/>
    </row>
    <row r="101" spans="1:12" ht="47.25" customHeight="1">
      <c r="A101" s="110"/>
      <c r="B101" s="35"/>
      <c r="C101" s="74">
        <v>77304</v>
      </c>
      <c r="D101" s="74">
        <v>71802</v>
      </c>
      <c r="E101" s="32">
        <v>600</v>
      </c>
      <c r="F101" s="36">
        <v>180.2</v>
      </c>
      <c r="G101" s="36">
        <v>264.60000000000002</v>
      </c>
      <c r="H101" s="36">
        <v>375.8</v>
      </c>
      <c r="I101" s="16"/>
      <c r="J101" s="56" t="s">
        <v>39</v>
      </c>
      <c r="K101" t="s">
        <v>101</v>
      </c>
      <c r="L101" s="68"/>
    </row>
    <row r="102" spans="1:12" ht="47.25" customHeight="1">
      <c r="A102" s="110"/>
      <c r="B102" s="35"/>
      <c r="C102" s="74">
        <v>77304</v>
      </c>
      <c r="D102" s="74" t="s">
        <v>115</v>
      </c>
      <c r="E102" s="32">
        <v>600</v>
      </c>
      <c r="F102" s="36">
        <v>33</v>
      </c>
      <c r="G102" s="36">
        <v>43.5</v>
      </c>
      <c r="H102" s="36">
        <v>57.1</v>
      </c>
      <c r="I102" s="16"/>
      <c r="K102" t="s">
        <v>100</v>
      </c>
    </row>
    <row r="103" spans="1:12" ht="15.75">
      <c r="A103" s="103"/>
      <c r="B103" s="35"/>
      <c r="C103" s="74">
        <v>77304</v>
      </c>
      <c r="D103" s="74" t="s">
        <v>116</v>
      </c>
      <c r="E103" s="32">
        <v>600</v>
      </c>
      <c r="F103" s="36">
        <v>9.5</v>
      </c>
      <c r="G103" s="36">
        <v>13.9</v>
      </c>
      <c r="H103" s="36">
        <v>19.8</v>
      </c>
      <c r="I103" s="16"/>
      <c r="K103" t="s">
        <v>101</v>
      </c>
    </row>
    <row r="104" spans="1:12" ht="15.75">
      <c r="A104" s="107" t="s">
        <v>6</v>
      </c>
      <c r="B104" s="35">
        <v>7790420</v>
      </c>
      <c r="C104" s="32">
        <v>77001</v>
      </c>
      <c r="D104" s="33" t="s">
        <v>45</v>
      </c>
      <c r="E104" s="32">
        <v>100</v>
      </c>
      <c r="F104" s="36">
        <f>1476.9+1.4</f>
        <v>1478.3000000000002</v>
      </c>
      <c r="G104" s="36">
        <f>1523.1+1.2</f>
        <v>1524.3</v>
      </c>
      <c r="H104" s="36">
        <f>1579.5+1.2</f>
        <v>1580.7</v>
      </c>
      <c r="I104" s="16"/>
      <c r="K104" t="s">
        <v>97</v>
      </c>
    </row>
    <row r="105" spans="1:12" ht="15.75">
      <c r="A105" s="109"/>
      <c r="B105" s="35">
        <v>7790420</v>
      </c>
      <c r="C105" s="32">
        <v>77001</v>
      </c>
      <c r="D105" s="33" t="s">
        <v>45</v>
      </c>
      <c r="E105" s="32">
        <v>200</v>
      </c>
      <c r="F105" s="36">
        <v>191.2</v>
      </c>
      <c r="G105" s="36">
        <v>88.7</v>
      </c>
      <c r="H105" s="36">
        <v>76.8</v>
      </c>
      <c r="I105" s="16"/>
      <c r="K105" t="s">
        <v>97</v>
      </c>
    </row>
    <row r="106" spans="1:12" ht="15.75">
      <c r="A106" s="108"/>
      <c r="B106" s="35">
        <v>7790420</v>
      </c>
      <c r="C106" s="32">
        <v>77001</v>
      </c>
      <c r="D106" s="33" t="s">
        <v>45</v>
      </c>
      <c r="E106" s="32">
        <v>800</v>
      </c>
      <c r="F106" s="36">
        <v>3.6</v>
      </c>
      <c r="G106" s="36">
        <v>3.6</v>
      </c>
      <c r="H106" s="36">
        <v>3.6</v>
      </c>
      <c r="I106" s="16"/>
      <c r="K106" t="s">
        <v>97</v>
      </c>
    </row>
    <row r="107" spans="1:12" ht="47.25">
      <c r="A107" s="75" t="s">
        <v>35</v>
      </c>
      <c r="B107" s="35">
        <v>7799918</v>
      </c>
      <c r="C107" s="32">
        <v>77002</v>
      </c>
      <c r="D107" s="32">
        <v>99180</v>
      </c>
      <c r="E107" s="32">
        <v>200</v>
      </c>
      <c r="F107" s="36">
        <v>118.4</v>
      </c>
      <c r="G107" s="36">
        <v>118.4</v>
      </c>
      <c r="H107" s="36">
        <v>118.4</v>
      </c>
      <c r="I107" s="16"/>
      <c r="K107" t="s">
        <v>97</v>
      </c>
    </row>
    <row r="108" spans="1:12" ht="24" customHeight="1">
      <c r="A108" s="75" t="s">
        <v>88</v>
      </c>
      <c r="B108" s="35">
        <v>7799919</v>
      </c>
      <c r="C108" s="32">
        <v>77003</v>
      </c>
      <c r="D108" s="32">
        <v>99190</v>
      </c>
      <c r="E108" s="32">
        <v>200</v>
      </c>
      <c r="F108" s="36">
        <v>74</v>
      </c>
      <c r="G108" s="36">
        <v>74</v>
      </c>
      <c r="H108" s="36">
        <v>74</v>
      </c>
      <c r="I108" s="16"/>
      <c r="K108" t="s">
        <v>97</v>
      </c>
    </row>
    <row r="109" spans="1:12" s="2" customFormat="1" ht="31.5">
      <c r="A109" s="47" t="s">
        <v>126</v>
      </c>
      <c r="B109" s="44">
        <v>7800000</v>
      </c>
      <c r="C109" s="42">
        <v>78000</v>
      </c>
      <c r="D109" s="45" t="s">
        <v>32</v>
      </c>
      <c r="E109" s="42"/>
      <c r="F109" s="46">
        <f>SUM(F110:F120)</f>
        <v>15007.939999999999</v>
      </c>
      <c r="G109" s="46">
        <f>SUM(G110:G120)</f>
        <v>14700.98</v>
      </c>
      <c r="H109" s="46">
        <f>SUM(H110:H120)</f>
        <v>16470</v>
      </c>
      <c r="I109" s="14"/>
      <c r="J109" s="59"/>
    </row>
    <row r="110" spans="1:12" ht="47.25">
      <c r="A110" s="72" t="s">
        <v>7</v>
      </c>
      <c r="B110" s="35">
        <v>7899920</v>
      </c>
      <c r="C110" s="32">
        <v>78001</v>
      </c>
      <c r="D110" s="32">
        <v>99200</v>
      </c>
      <c r="E110" s="32">
        <v>600</v>
      </c>
      <c r="F110" s="36">
        <v>1415.5</v>
      </c>
      <c r="G110" s="36">
        <v>1384.7</v>
      </c>
      <c r="H110" s="36">
        <v>1469</v>
      </c>
      <c r="I110" s="16"/>
      <c r="K110" t="s">
        <v>102</v>
      </c>
    </row>
    <row r="111" spans="1:12" ht="15.75">
      <c r="A111" s="107" t="s">
        <v>68</v>
      </c>
      <c r="B111" s="35">
        <v>7890059</v>
      </c>
      <c r="C111" s="32">
        <v>78002</v>
      </c>
      <c r="D111" s="33" t="s">
        <v>45</v>
      </c>
      <c r="E111" s="32">
        <v>100</v>
      </c>
      <c r="F111" s="36">
        <f>962.8+1.2</f>
        <v>964</v>
      </c>
      <c r="G111" s="36">
        <v>994.6</v>
      </c>
      <c r="H111" s="36">
        <v>1031.8</v>
      </c>
      <c r="I111" s="16"/>
      <c r="K111" t="s">
        <v>107</v>
      </c>
    </row>
    <row r="112" spans="1:12" ht="15.75">
      <c r="A112" s="109"/>
      <c r="B112" s="35"/>
      <c r="C112" s="32">
        <v>78002</v>
      </c>
      <c r="D112" s="33" t="s">
        <v>45</v>
      </c>
      <c r="E112" s="32">
        <v>200</v>
      </c>
      <c r="F112" s="36">
        <v>335.5</v>
      </c>
      <c r="G112" s="36">
        <v>346.8</v>
      </c>
      <c r="H112" s="36">
        <v>396.1</v>
      </c>
      <c r="I112" s="16"/>
      <c r="K112" t="s">
        <v>107</v>
      </c>
    </row>
    <row r="113" spans="1:11" ht="15.75">
      <c r="A113" s="109"/>
      <c r="B113" s="35"/>
      <c r="C113" s="32">
        <v>78002</v>
      </c>
      <c r="D113" s="33" t="s">
        <v>45</v>
      </c>
      <c r="E113" s="32">
        <v>800</v>
      </c>
      <c r="F113" s="36">
        <v>1</v>
      </c>
      <c r="G113" s="36">
        <v>1</v>
      </c>
      <c r="H113" s="36">
        <v>1</v>
      </c>
      <c r="I113" s="16"/>
      <c r="K113" t="s">
        <v>107</v>
      </c>
    </row>
    <row r="114" spans="1:11" ht="15.75">
      <c r="A114" s="75" t="s">
        <v>8</v>
      </c>
      <c r="B114" s="35">
        <v>7890059</v>
      </c>
      <c r="C114" s="32">
        <v>78003</v>
      </c>
      <c r="D114" s="33" t="s">
        <v>46</v>
      </c>
      <c r="E114" s="32">
        <v>600</v>
      </c>
      <c r="F114" s="36">
        <v>5948.64</v>
      </c>
      <c r="G114" s="36">
        <v>6172.3799999999992</v>
      </c>
      <c r="H114" s="36">
        <v>7293.8</v>
      </c>
      <c r="I114" s="16"/>
      <c r="K114" t="s">
        <v>102</v>
      </c>
    </row>
    <row r="115" spans="1:11" ht="15.75">
      <c r="A115" s="107" t="s">
        <v>51</v>
      </c>
      <c r="B115" s="35">
        <v>7899921</v>
      </c>
      <c r="C115" s="32">
        <v>78004</v>
      </c>
      <c r="D115" s="32">
        <v>99210</v>
      </c>
      <c r="E115" s="32">
        <v>200</v>
      </c>
      <c r="F115" s="36">
        <v>415.8</v>
      </c>
      <c r="G115" s="36">
        <v>427.4</v>
      </c>
      <c r="H115" s="36">
        <v>854.8</v>
      </c>
      <c r="I115" s="16"/>
      <c r="K115" t="s">
        <v>97</v>
      </c>
    </row>
    <row r="116" spans="1:11" ht="36.75" customHeight="1">
      <c r="A116" s="108"/>
      <c r="B116" s="35">
        <v>7899922</v>
      </c>
      <c r="C116" s="32">
        <v>78004</v>
      </c>
      <c r="D116" s="32">
        <v>99220</v>
      </c>
      <c r="E116" s="32">
        <v>600</v>
      </c>
      <c r="F116" s="36">
        <v>3109.4</v>
      </c>
      <c r="G116" s="36">
        <v>2988.8</v>
      </c>
      <c r="H116" s="36">
        <v>3188.7</v>
      </c>
      <c r="I116" s="16"/>
      <c r="K116" t="s">
        <v>102</v>
      </c>
    </row>
    <row r="117" spans="1:11" ht="31.5">
      <c r="A117" s="75" t="s">
        <v>79</v>
      </c>
      <c r="B117" s="35"/>
      <c r="C117" s="32">
        <v>78005</v>
      </c>
      <c r="D117" s="32">
        <v>69100</v>
      </c>
      <c r="E117" s="32">
        <v>600</v>
      </c>
      <c r="F117" s="78">
        <v>500</v>
      </c>
      <c r="G117" s="36">
        <v>0</v>
      </c>
      <c r="H117" s="36">
        <v>0</v>
      </c>
      <c r="I117" s="66"/>
      <c r="J117" s="62"/>
      <c r="K117" t="s">
        <v>102</v>
      </c>
    </row>
    <row r="118" spans="1:11" ht="27.75" customHeight="1">
      <c r="A118" s="102" t="s">
        <v>71</v>
      </c>
      <c r="B118" s="35"/>
      <c r="C118" s="39">
        <v>78008</v>
      </c>
      <c r="D118" s="74">
        <v>71800</v>
      </c>
      <c r="E118" s="32">
        <v>600</v>
      </c>
      <c r="F118" s="36">
        <v>2071.1</v>
      </c>
      <c r="G118" s="36">
        <v>2134.9</v>
      </c>
      <c r="H118" s="36">
        <v>1992</v>
      </c>
      <c r="I118" s="16"/>
      <c r="J118" s="56" t="s">
        <v>39</v>
      </c>
      <c r="K118" t="s">
        <v>102</v>
      </c>
    </row>
    <row r="119" spans="1:11" ht="28.5" customHeight="1">
      <c r="A119" s="103"/>
      <c r="B119" s="35"/>
      <c r="C119" s="39">
        <v>78008</v>
      </c>
      <c r="D119" s="74" t="s">
        <v>92</v>
      </c>
      <c r="E119" s="32">
        <v>600</v>
      </c>
      <c r="F119" s="36">
        <v>109</v>
      </c>
      <c r="G119" s="36">
        <v>112.4</v>
      </c>
      <c r="H119" s="36">
        <v>104.8</v>
      </c>
      <c r="I119" s="16"/>
      <c r="K119" t="s">
        <v>102</v>
      </c>
    </row>
    <row r="120" spans="1:11" s="25" customFormat="1" ht="47.25">
      <c r="A120" s="52" t="s">
        <v>127</v>
      </c>
      <c r="B120" s="35"/>
      <c r="C120" s="39">
        <v>78010</v>
      </c>
      <c r="D120" s="32">
        <v>99220</v>
      </c>
      <c r="E120" s="39">
        <v>600</v>
      </c>
      <c r="F120" s="36">
        <v>138</v>
      </c>
      <c r="G120" s="36">
        <v>138</v>
      </c>
      <c r="H120" s="36">
        <v>138</v>
      </c>
      <c r="I120" s="16"/>
      <c r="J120" s="56" t="s">
        <v>39</v>
      </c>
      <c r="K120" t="s">
        <v>107</v>
      </c>
    </row>
    <row r="121" spans="1:11" s="2" customFormat="1" ht="31.5">
      <c r="A121" s="47" t="s">
        <v>128</v>
      </c>
      <c r="B121" s="44">
        <v>7900000</v>
      </c>
      <c r="C121" s="42">
        <v>79000</v>
      </c>
      <c r="D121" s="45" t="s">
        <v>32</v>
      </c>
      <c r="E121" s="42"/>
      <c r="F121" s="46">
        <f>SUM(F122:F128)</f>
        <v>1649.2</v>
      </c>
      <c r="G121" s="46">
        <f>SUM(G122:G128)</f>
        <v>4012.1</v>
      </c>
      <c r="H121" s="46">
        <f>SUM(H122:H128)</f>
        <v>1025.25</v>
      </c>
      <c r="I121" s="14"/>
      <c r="J121" s="59"/>
    </row>
    <row r="122" spans="1:11" ht="47.25">
      <c r="A122" s="75" t="s">
        <v>137</v>
      </c>
      <c r="B122" s="35">
        <v>7919999</v>
      </c>
      <c r="C122" s="32">
        <v>79001</v>
      </c>
      <c r="D122" s="32">
        <v>99990</v>
      </c>
      <c r="E122" s="32">
        <v>600</v>
      </c>
      <c r="F122" s="36">
        <v>317.60000000000002</v>
      </c>
      <c r="G122" s="36">
        <v>320.5</v>
      </c>
      <c r="H122" s="36">
        <v>323.10000000000002</v>
      </c>
      <c r="I122" s="22"/>
    </row>
    <row r="123" spans="1:11" ht="31.5" customHeight="1">
      <c r="A123" s="76" t="s">
        <v>13</v>
      </c>
      <c r="B123" s="35">
        <v>7999926</v>
      </c>
      <c r="C123" s="32">
        <v>79002</v>
      </c>
      <c r="D123" s="32">
        <v>99260</v>
      </c>
      <c r="E123" s="32">
        <v>200</v>
      </c>
      <c r="F123" s="36">
        <v>127.1</v>
      </c>
      <c r="G123" s="36">
        <v>78.5</v>
      </c>
      <c r="H123" s="36">
        <v>117.75</v>
      </c>
      <c r="I123" s="22"/>
    </row>
    <row r="124" spans="1:11" ht="46.5" customHeight="1">
      <c r="A124" s="76" t="s">
        <v>138</v>
      </c>
      <c r="B124" s="35"/>
      <c r="C124" s="32">
        <v>79003</v>
      </c>
      <c r="D124" s="32">
        <v>99310</v>
      </c>
      <c r="E124" s="32">
        <v>600</v>
      </c>
      <c r="F124" s="36">
        <v>620.1</v>
      </c>
      <c r="G124" s="36">
        <v>0</v>
      </c>
      <c r="H124" s="36">
        <v>0</v>
      </c>
      <c r="I124" s="22"/>
    </row>
    <row r="125" spans="1:11" ht="63">
      <c r="A125" s="76" t="s">
        <v>80</v>
      </c>
      <c r="B125" s="35"/>
      <c r="C125" s="32">
        <v>79004</v>
      </c>
      <c r="D125" s="32">
        <v>99310</v>
      </c>
      <c r="E125" s="32">
        <v>600</v>
      </c>
      <c r="F125" s="36">
        <v>342.6</v>
      </c>
      <c r="G125" s="36">
        <v>171.3</v>
      </c>
      <c r="H125" s="36">
        <v>342.6</v>
      </c>
      <c r="I125" s="22"/>
    </row>
    <row r="126" spans="1:11" ht="15.75">
      <c r="A126" s="41" t="s">
        <v>81</v>
      </c>
      <c r="B126" s="35"/>
      <c r="C126" s="32">
        <v>79005</v>
      </c>
      <c r="D126" s="32">
        <v>99310</v>
      </c>
      <c r="E126" s="32">
        <v>200</v>
      </c>
      <c r="F126" s="36">
        <v>110</v>
      </c>
      <c r="G126" s="36">
        <v>110</v>
      </c>
      <c r="H126" s="36">
        <v>110</v>
      </c>
      <c r="I126" s="22"/>
    </row>
    <row r="127" spans="1:11" s="27" customFormat="1" ht="31.5">
      <c r="A127" s="41" t="s">
        <v>139</v>
      </c>
      <c r="B127" s="35"/>
      <c r="C127" s="32">
        <v>79008</v>
      </c>
      <c r="D127" s="32">
        <v>99310</v>
      </c>
      <c r="E127" s="32">
        <v>200</v>
      </c>
      <c r="F127" s="36">
        <v>131.80000000000001</v>
      </c>
      <c r="G127" s="36">
        <v>131.80000000000001</v>
      </c>
      <c r="H127" s="36">
        <v>131.80000000000001</v>
      </c>
      <c r="I127" s="26"/>
      <c r="J127" s="64"/>
    </row>
    <row r="128" spans="1:11" s="27" customFormat="1" ht="34.5" customHeight="1">
      <c r="A128" s="77" t="s">
        <v>12</v>
      </c>
      <c r="B128" s="35"/>
      <c r="C128" s="32">
        <v>79012</v>
      </c>
      <c r="D128" s="32">
        <v>99230</v>
      </c>
      <c r="E128" s="32">
        <v>400</v>
      </c>
      <c r="F128" s="36">
        <v>0</v>
      </c>
      <c r="G128" s="36">
        <v>3200</v>
      </c>
      <c r="H128" s="36">
        <v>0</v>
      </c>
      <c r="I128" s="26"/>
      <c r="J128" s="64"/>
    </row>
    <row r="129" spans="1:11" ht="31.5">
      <c r="A129" s="47" t="s">
        <v>133</v>
      </c>
      <c r="B129" s="44">
        <v>7900000</v>
      </c>
      <c r="C129" s="42" t="s">
        <v>83</v>
      </c>
      <c r="D129" s="45" t="s">
        <v>32</v>
      </c>
      <c r="E129" s="42"/>
      <c r="F129" s="46">
        <f>SUM(F130:F130)</f>
        <v>30</v>
      </c>
      <c r="G129" s="46">
        <f>SUM(G130:G130)</f>
        <v>30</v>
      </c>
      <c r="H129" s="46">
        <f>SUM(H130:H130)</f>
        <v>3</v>
      </c>
      <c r="I129" s="22"/>
    </row>
    <row r="130" spans="1:11" ht="15.75">
      <c r="A130" s="52" t="s">
        <v>82</v>
      </c>
      <c r="B130" s="73"/>
      <c r="C130" s="32" t="s">
        <v>84</v>
      </c>
      <c r="D130" s="74" t="s">
        <v>96</v>
      </c>
      <c r="E130" s="32">
        <v>200</v>
      </c>
      <c r="F130" s="36">
        <v>30</v>
      </c>
      <c r="G130" s="36">
        <v>30</v>
      </c>
      <c r="H130" s="36">
        <v>3</v>
      </c>
      <c r="I130" s="22"/>
      <c r="J130" s="65"/>
      <c r="K130" s="55"/>
    </row>
    <row r="131" spans="1:11" s="2" customFormat="1" ht="31.5">
      <c r="A131" s="43" t="s">
        <v>58</v>
      </c>
      <c r="B131" s="44">
        <v>9940880</v>
      </c>
      <c r="C131" s="42">
        <v>99300</v>
      </c>
      <c r="D131" s="45" t="s">
        <v>56</v>
      </c>
      <c r="E131" s="42">
        <v>200</v>
      </c>
      <c r="F131" s="46">
        <v>48.7</v>
      </c>
      <c r="G131" s="46">
        <v>48.7</v>
      </c>
      <c r="H131" s="46">
        <v>48.7</v>
      </c>
      <c r="I131" s="23"/>
      <c r="J131" s="56" t="s">
        <v>39</v>
      </c>
    </row>
    <row r="132" spans="1:11" s="2" customFormat="1" ht="94.5">
      <c r="A132" s="47" t="s">
        <v>59</v>
      </c>
      <c r="B132" s="44">
        <v>9940880</v>
      </c>
      <c r="C132" s="42">
        <v>99300</v>
      </c>
      <c r="D132" s="45" t="s">
        <v>57</v>
      </c>
      <c r="E132" s="42">
        <v>200</v>
      </c>
      <c r="F132" s="46">
        <v>1.3</v>
      </c>
      <c r="G132" s="46">
        <v>1.3</v>
      </c>
      <c r="H132" s="46">
        <v>1.3</v>
      </c>
      <c r="I132" s="23"/>
      <c r="J132" s="56" t="s">
        <v>39</v>
      </c>
    </row>
    <row r="133" spans="1:11" s="2" customFormat="1" ht="31.5">
      <c r="A133" s="47" t="s">
        <v>30</v>
      </c>
      <c r="B133" s="44">
        <v>9940880</v>
      </c>
      <c r="C133" s="42">
        <v>99400</v>
      </c>
      <c r="D133" s="45" t="s">
        <v>47</v>
      </c>
      <c r="E133" s="42">
        <v>800</v>
      </c>
      <c r="F133" s="46">
        <v>100</v>
      </c>
      <c r="G133" s="46">
        <v>86</v>
      </c>
      <c r="H133" s="46">
        <v>50</v>
      </c>
      <c r="I133" s="23"/>
      <c r="J133" s="56"/>
      <c r="K133" s="2" t="s">
        <v>104</v>
      </c>
    </row>
    <row r="134" spans="1:11" s="2" customFormat="1" ht="15.75">
      <c r="A134" s="47" t="s">
        <v>17</v>
      </c>
      <c r="B134" s="44">
        <v>9500971</v>
      </c>
      <c r="C134" s="42">
        <v>95000</v>
      </c>
      <c r="D134" s="45" t="s">
        <v>36</v>
      </c>
      <c r="E134" s="42">
        <v>700</v>
      </c>
      <c r="F134" s="46">
        <v>7</v>
      </c>
      <c r="G134" s="46">
        <v>7</v>
      </c>
      <c r="H134" s="46">
        <v>7</v>
      </c>
      <c r="I134" s="14"/>
      <c r="J134" s="59"/>
      <c r="K134" s="2" t="s">
        <v>104</v>
      </c>
    </row>
    <row r="135" spans="1:11" s="2" customFormat="1" ht="15.75">
      <c r="A135" s="47" t="s">
        <v>143</v>
      </c>
      <c r="B135" s="69"/>
      <c r="C135" s="42"/>
      <c r="D135" s="45"/>
      <c r="E135" s="42"/>
      <c r="F135" s="46">
        <v>0</v>
      </c>
      <c r="G135" s="46">
        <v>2551.3000000000002</v>
      </c>
      <c r="H135" s="46">
        <v>6708.6</v>
      </c>
      <c r="I135" s="14"/>
      <c r="J135" s="59"/>
    </row>
    <row r="138" spans="1:11" ht="18.75">
      <c r="A138" s="6" t="s">
        <v>27</v>
      </c>
      <c r="B138" s="6" t="s">
        <v>28</v>
      </c>
      <c r="C138" s="6"/>
      <c r="D138" s="6"/>
      <c r="E138" s="6"/>
      <c r="F138" s="7"/>
      <c r="G138" s="7"/>
      <c r="H138" s="7"/>
      <c r="I138" s="7"/>
    </row>
    <row r="147" spans="1:1">
      <c r="A147" s="54"/>
    </row>
    <row r="150" spans="1:1">
      <c r="A150" s="54"/>
    </row>
    <row r="155" spans="1:1">
      <c r="A155" s="54"/>
    </row>
  </sheetData>
  <autoFilter ref="A10:L136">
    <filterColumn colId="2"/>
    <filterColumn colId="3"/>
    <filterColumn colId="5"/>
    <filterColumn colId="6"/>
    <filterColumn colId="7"/>
    <filterColumn colId="8"/>
  </autoFilter>
  <mergeCells count="37">
    <mergeCell ref="A34:A36"/>
    <mergeCell ref="A59:A60"/>
    <mergeCell ref="A98:A99"/>
    <mergeCell ref="A96:A97"/>
    <mergeCell ref="A75:A77"/>
    <mergeCell ref="A65:A66"/>
    <mergeCell ref="A63:A64"/>
    <mergeCell ref="A41:A43"/>
    <mergeCell ref="A47:A48"/>
    <mergeCell ref="A28:A31"/>
    <mergeCell ref="A32:A33"/>
    <mergeCell ref="A26:A27"/>
    <mergeCell ref="A23:A24"/>
    <mergeCell ref="A13:A16"/>
    <mergeCell ref="A17:A19"/>
    <mergeCell ref="A118:A119"/>
    <mergeCell ref="A80:A82"/>
    <mergeCell ref="A86:A89"/>
    <mergeCell ref="A84:A85"/>
    <mergeCell ref="A115:A116"/>
    <mergeCell ref="A94:A95"/>
    <mergeCell ref="A111:A113"/>
    <mergeCell ref="A104:A106"/>
    <mergeCell ref="A100:A103"/>
    <mergeCell ref="F2:H2"/>
    <mergeCell ref="F3:H3"/>
    <mergeCell ref="F4:H4"/>
    <mergeCell ref="G9:G10"/>
    <mergeCell ref="H9:H10"/>
    <mergeCell ref="A7:H7"/>
    <mergeCell ref="G8:H8"/>
    <mergeCell ref="F9:F10"/>
    <mergeCell ref="C8:D8"/>
    <mergeCell ref="A9:A10"/>
    <mergeCell ref="C9:D9"/>
    <mergeCell ref="E9:E10"/>
    <mergeCell ref="B9:B10"/>
  </mergeCells>
  <phoneticPr fontId="0" type="noConversion"/>
  <pageMargins left="0.51181102362204722" right="0.15748031496062992" top="0.31496062992125984" bottom="0.31496062992125984" header="0.31496062992125984" footer="0.31496062992125984"/>
  <pageSetup paperSize="9" scale="93" fitToHeight="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2018-06-13T12:17:23Z</cp:lastPrinted>
  <dcterms:created xsi:type="dcterms:W3CDTF">2014-11-10T14:48:23Z</dcterms:created>
  <dcterms:modified xsi:type="dcterms:W3CDTF">2018-11-14T05:39:19Z</dcterms:modified>
</cp:coreProperties>
</file>