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_FilterDatabase" localSheetId="0" hidden="1">'Лист1'!$A$10:$H$142</definedName>
    <definedName name="_xlnm.Print_Area" localSheetId="0">'Лист1'!$A$1:$K$142</definedName>
  </definedNames>
  <calcPr fullCalcOnLoad="1"/>
</workbook>
</file>

<file path=xl/sharedStrings.xml><?xml version="1.0" encoding="utf-8"?>
<sst xmlns="http://schemas.openxmlformats.org/spreadsheetml/2006/main" count="418" uniqueCount="146">
  <si>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</si>
  <si>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</si>
  <si>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</si>
  <si>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</si>
  <si>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</si>
  <si>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</si>
  <si>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</si>
  <si>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</si>
  <si>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</si>
  <si>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</si>
  <si>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</si>
  <si>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</si>
  <si>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</si>
  <si>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</si>
  <si>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</si>
  <si>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</si>
  <si>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</si>
  <si>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</si>
  <si>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</si>
  <si>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</si>
  <si>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</si>
  <si>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</si>
  <si>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</si>
  <si>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</si>
  <si>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</si>
  <si>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</si>
  <si>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</si>
  <si>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</si>
  <si>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</si>
  <si>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</si>
  <si>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</si>
  <si>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</si>
  <si>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</si>
  <si>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</si>
  <si>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</si>
  <si>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</si>
  <si>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</si>
  <si>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</si>
  <si>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</si>
  <si>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</si>
  <si>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</si>
  <si>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</si>
  <si>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</si>
  <si>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</si>
  <si>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</si>
  <si>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</si>
  <si>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</si>
  <si>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</si>
  <si>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</si>
  <si>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</si>
  <si>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</si>
  <si>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</si>
  <si>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</si>
  <si>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</si>
  <si>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</si>
  <si>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</si>
  <si>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</si>
  <si>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</si>
  <si>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</si>
  <si>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</si>
  <si>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</si>
  <si>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</si>
  <si>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</si>
  <si>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</si>
  <si>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</si>
  <si>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</si>
  <si>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</si>
  <si>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</si>
  <si>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</si>
  <si>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</si>
  <si>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</si>
  <si>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</si>
  <si>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</si>
  <si>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</si>
  <si>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</si>
  <si>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</si>
  <si>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</si>
  <si>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</si>
  <si>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</si>
  <si>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</si>
  <si>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</si>
  <si>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</si>
  <si>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</si>
  <si>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</si>
  <si>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</si>
  <si>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</si>
  <si>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</si>
  <si>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</si>
  <si>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</si>
  <si>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</si>
  <si>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</si>
  <si>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</si>
  <si>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</si>
  <si>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</si>
  <si>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</si>
  <si>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</si>
  <si>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</si>
  <si>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</si>
  <si>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Исполнено</t>
  </si>
  <si>
    <t>тыс. рублей</t>
  </si>
  <si>
    <t>отклонение</t>
  </si>
  <si>
    <t>% исполнения</t>
  </si>
  <si>
    <t>к постановлению администрации ЗАТО Шиханы</t>
  </si>
  <si>
    <t xml:space="preserve">по целевым статьям (муниципальным программам и непрограммным направлениям деятельности), </t>
  </si>
  <si>
    <t xml:space="preserve">Отчет об исполнении бюджета ЗАТО Шиханы </t>
  </si>
  <si>
    <t>Приложение № 4</t>
  </si>
  <si>
    <t>Текущий ремонт помещений</t>
  </si>
  <si>
    <t>Ведомственная целевая программа "Доступная среда ЗАТО Шиханы" на 2017-2020 годы</t>
  </si>
  <si>
    <t>L0270</t>
  </si>
  <si>
    <t>Ведомственная целевая программа "Профилактика терроризма и экстремизма в ЗАТО Шиханы на 2017 -2020 гг."</t>
  </si>
  <si>
    <t>Приобретение аварийно-спасательного автомобиля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</si>
  <si>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</si>
  <si>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</si>
  <si>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Выполнение работ по технической инвентаризации (оформление технических паспортов)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</si>
  <si>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</si>
  <si>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Выявление, техническая паспортизация и принятие в казну бесхозяйных объектов</t>
  </si>
  <si>
    <t>Обеспечение жилыми помещениями молодых семей, проживающих на территории ЗАТО Шиханы</t>
  </si>
  <si>
    <t>Переселение граждан из ЗАТО</t>
  </si>
  <si>
    <t>51590</t>
  </si>
  <si>
    <t>Замена ламп уличного освещения на энергосберегающие</t>
  </si>
  <si>
    <t>99130</t>
  </si>
  <si>
    <t>Вывоз мусора с несанкционированных свалок</t>
  </si>
  <si>
    <t>Строительство карты для захоронения ТБО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</si>
  <si>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</si>
  <si>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</si>
  <si>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 xml:space="preserve">Организация обучения по программам дополнительного образования </t>
  </si>
  <si>
    <t>Замена одежды сцены ДШИ № 2 ЗАТО Шиханы</t>
  </si>
  <si>
    <t>69100</t>
  </si>
  <si>
    <t>Функционирование МКУ "Редакция газеты Шиханские новости"</t>
  </si>
  <si>
    <t>Капитальный ремонт кровли ДК "Корунд" перекрытия дискотечного зала ДК "Корунд"</t>
  </si>
  <si>
    <t>Организация физкультурно-массовых спортивных мероприятий</t>
  </si>
  <si>
    <t>Содержание хоккейной коробки</t>
  </si>
  <si>
    <t>Капитальный ремонт дорог</t>
  </si>
  <si>
    <t>Ремонт муниципального жилого фонда</t>
  </si>
  <si>
    <t>группам и подгруппам видов расходов классификации расходов бюджета ЗАТО Шиханы за 1 полугодие 2017 года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</si>
  <si>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</si>
  <si>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</si>
  <si>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</si>
  <si>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</si>
  <si>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</si>
  <si>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</si>
  <si>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</si>
  <si>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</rPr>
      <t>2017-2020</t>
    </r>
    <r>
      <rPr>
        <sz val="11"/>
        <color theme="1"/>
        <rFont val="Calibri"/>
        <family val="2"/>
      </rPr>
      <t xml:space="preserve"> годы"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</si>
  <si>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</si>
  <si>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</si>
  <si>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r>
      <t xml:space="preserve">от </t>
    </r>
    <r>
      <rPr>
        <u val="single"/>
        <sz val="12"/>
        <rFont val="Calibri"/>
        <family val="2"/>
      </rPr>
      <t>25.07.2017 г.</t>
    </r>
    <r>
      <rPr>
        <sz val="12"/>
        <rFont val="Calibri"/>
        <family val="2"/>
      </rPr>
      <t xml:space="preserve">   № </t>
    </r>
    <r>
      <rPr>
        <u val="single"/>
        <sz val="12"/>
        <rFont val="Calibri"/>
        <family val="2"/>
      </rPr>
      <t>402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</si>
</sst>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.3"/>
      <name val="Arial"/>
      <family val="2"/>
    </font>
    <font>
      <sz val="9.5"/>
      <name val="Arial"/>
      <family val="2"/>
    </font>
    <font>
      <b/>
      <sz val="9.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.5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164" fontId="33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7" borderId="0" xfId="0" applyFont="1" applyFill="1" applyAlignment="1">
      <alignment/>
    </xf>
    <xf numFmtId="164" fontId="11" fillId="36" borderId="10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49" fontId="11" fillId="36" borderId="11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37" borderId="10" xfId="0" applyNumberForma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164" fontId="2" fillId="36" borderId="1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2" fillId="36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6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56.421875" style="0" customWidth="1"/>
    <col min="2" max="2" width="9.28125" style="0" hidden="1" customWidth="1"/>
    <col min="3" max="3" width="9.7109375" style="0" customWidth="1"/>
    <col min="4" max="4" width="10.00390625" style="0" customWidth="1"/>
    <col min="5" max="5" width="5.28125" style="0" customWidth="1"/>
    <col min="6" max="6" width="4.421875" style="2" customWidth="1"/>
    <col min="7" max="7" width="4.57421875" style="2" customWidth="1"/>
    <col min="8" max="8" width="10.140625" style="3" customWidth="1"/>
    <col min="9" max="9" width="11.28125" style="3" customWidth="1"/>
    <col min="10" max="10" width="11.8515625" style="9" customWidth="1"/>
    <col min="11" max="11" width="12.140625" style="9" customWidth="1"/>
  </cols>
  <sheetData>
    <row r="1" spans="1:12" s="7" customFormat="1" ht="16.5" customHeight="1">
      <c r="A1" s="16"/>
      <c r="B1" s="16"/>
      <c r="C1" s="16"/>
      <c r="H1" s="117" t="s">
        <v>105</v>
      </c>
      <c r="I1" s="117"/>
      <c r="J1" s="117"/>
      <c r="K1" s="117"/>
      <c r="L1" s="17"/>
    </row>
    <row r="2" spans="1:12" s="7" customFormat="1" ht="16.5" customHeight="1">
      <c r="A2" s="18"/>
      <c r="B2" s="18"/>
      <c r="C2" s="18"/>
      <c r="H2" s="117" t="s">
        <v>102</v>
      </c>
      <c r="I2" s="117"/>
      <c r="J2" s="117"/>
      <c r="K2" s="117"/>
      <c r="L2" s="17"/>
    </row>
    <row r="3" spans="1:12" s="7" customFormat="1" ht="16.5" customHeight="1">
      <c r="A3" s="18"/>
      <c r="B3" s="18"/>
      <c r="C3" s="18"/>
      <c r="H3" s="117" t="s">
        <v>145</v>
      </c>
      <c r="I3" s="117"/>
      <c r="J3" s="117"/>
      <c r="K3" s="117"/>
      <c r="L3" s="17"/>
    </row>
    <row r="4" spans="1:7" s="7" customFormat="1" ht="20.25" customHeight="1">
      <c r="A4" s="118"/>
      <c r="B4" s="118"/>
      <c r="C4" s="118"/>
      <c r="D4" s="118"/>
      <c r="E4" s="8"/>
      <c r="F4" s="8"/>
      <c r="G4" s="8"/>
    </row>
    <row r="5" spans="1:256" s="7" customFormat="1" ht="16.5" customHeight="1">
      <c r="A5" s="114" t="s">
        <v>104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20"/>
      <c r="M5" s="20"/>
      <c r="N5" s="20"/>
      <c r="O5" s="20"/>
      <c r="P5" s="19"/>
      <c r="Q5" s="106"/>
      <c r="R5" s="106"/>
      <c r="S5" s="106"/>
      <c r="T5" s="106"/>
      <c r="U5" s="106"/>
      <c r="V5" s="106"/>
      <c r="W5" s="106"/>
      <c r="X5" s="19"/>
      <c r="Y5" s="106"/>
      <c r="Z5" s="106"/>
      <c r="AA5" s="106"/>
      <c r="AB5" s="106"/>
      <c r="AC5" s="106"/>
      <c r="AD5" s="106"/>
      <c r="AE5" s="106"/>
      <c r="AF5" s="19"/>
      <c r="AG5" s="106"/>
      <c r="AH5" s="106"/>
      <c r="AI5" s="106"/>
      <c r="AJ5" s="106"/>
      <c r="AK5" s="106"/>
      <c r="AL5" s="106"/>
      <c r="AM5" s="106"/>
      <c r="AN5" s="19"/>
      <c r="AO5" s="106"/>
      <c r="AP5" s="106"/>
      <c r="AQ5" s="106"/>
      <c r="AR5" s="106"/>
      <c r="AS5" s="106"/>
      <c r="AT5" s="106"/>
      <c r="AU5" s="106"/>
      <c r="AV5" s="19"/>
      <c r="AW5" s="106"/>
      <c r="AX5" s="106"/>
      <c r="AY5" s="106"/>
      <c r="AZ5" s="106"/>
      <c r="BA5" s="106"/>
      <c r="BB5" s="106"/>
      <c r="BC5" s="106"/>
      <c r="BD5" s="19"/>
      <c r="BE5" s="106"/>
      <c r="BF5" s="106"/>
      <c r="BG5" s="106"/>
      <c r="BH5" s="106"/>
      <c r="BI5" s="106"/>
      <c r="BJ5" s="106"/>
      <c r="BK5" s="106"/>
      <c r="BL5" s="19"/>
      <c r="BM5" s="106"/>
      <c r="BN5" s="106"/>
      <c r="BO5" s="106"/>
      <c r="BP5" s="106"/>
      <c r="BQ5" s="106"/>
      <c r="BR5" s="106"/>
      <c r="BS5" s="106"/>
      <c r="BT5" s="19"/>
      <c r="BU5" s="106"/>
      <c r="BV5" s="106"/>
      <c r="BW5" s="106"/>
      <c r="BX5" s="106"/>
      <c r="BY5" s="106"/>
      <c r="BZ5" s="106"/>
      <c r="CA5" s="106"/>
      <c r="CB5" s="19"/>
      <c r="CC5" s="106"/>
      <c r="CD5" s="106"/>
      <c r="CE5" s="106"/>
      <c r="CF5" s="106"/>
      <c r="CG5" s="106"/>
      <c r="CH5" s="106"/>
      <c r="CI5" s="106"/>
      <c r="CJ5" s="19"/>
      <c r="CK5" s="106"/>
      <c r="CL5" s="106"/>
      <c r="CM5" s="106"/>
      <c r="CN5" s="106"/>
      <c r="CO5" s="106"/>
      <c r="CP5" s="106"/>
      <c r="CQ5" s="106"/>
      <c r="CR5" s="19"/>
      <c r="CS5" s="106"/>
      <c r="CT5" s="106"/>
      <c r="CU5" s="106"/>
      <c r="CV5" s="106"/>
      <c r="CW5" s="106"/>
      <c r="CX5" s="106"/>
      <c r="CY5" s="106"/>
      <c r="CZ5" s="19"/>
      <c r="DA5" s="106"/>
      <c r="DB5" s="106"/>
      <c r="DC5" s="106"/>
      <c r="DD5" s="106"/>
      <c r="DE5" s="106"/>
      <c r="DF5" s="106"/>
      <c r="DG5" s="106"/>
      <c r="DH5" s="19"/>
      <c r="DI5" s="106"/>
      <c r="DJ5" s="106"/>
      <c r="DK5" s="106"/>
      <c r="DL5" s="106"/>
      <c r="DM5" s="106"/>
      <c r="DN5" s="106"/>
      <c r="DO5" s="106"/>
      <c r="DP5" s="19"/>
      <c r="DQ5" s="106"/>
      <c r="DR5" s="106"/>
      <c r="DS5" s="106"/>
      <c r="DT5" s="106"/>
      <c r="DU5" s="106"/>
      <c r="DV5" s="106"/>
      <c r="DW5" s="106"/>
      <c r="DX5" s="19"/>
      <c r="DY5" s="106"/>
      <c r="DZ5" s="106"/>
      <c r="EA5" s="106"/>
      <c r="EB5" s="106"/>
      <c r="EC5" s="106"/>
      <c r="ED5" s="106"/>
      <c r="EE5" s="106"/>
      <c r="EF5" s="19"/>
      <c r="EG5" s="106"/>
      <c r="EH5" s="106"/>
      <c r="EI5" s="106"/>
      <c r="EJ5" s="106"/>
      <c r="EK5" s="106"/>
      <c r="EL5" s="106"/>
      <c r="EM5" s="106"/>
      <c r="EN5" s="19"/>
      <c r="EO5" s="106"/>
      <c r="EP5" s="106"/>
      <c r="EQ5" s="106"/>
      <c r="ER5" s="106"/>
      <c r="ES5" s="106"/>
      <c r="ET5" s="106"/>
      <c r="EU5" s="106"/>
      <c r="EV5" s="19"/>
      <c r="EW5" s="106"/>
      <c r="EX5" s="106"/>
      <c r="EY5" s="106"/>
      <c r="EZ5" s="106"/>
      <c r="FA5" s="106"/>
      <c r="FB5" s="106"/>
      <c r="FC5" s="106"/>
      <c r="FD5" s="19"/>
      <c r="FE5" s="106"/>
      <c r="FF5" s="106"/>
      <c r="FG5" s="106"/>
      <c r="FH5" s="106"/>
      <c r="FI5" s="106"/>
      <c r="FJ5" s="106"/>
      <c r="FK5" s="106"/>
      <c r="FL5" s="19"/>
      <c r="FM5" s="106"/>
      <c r="FN5" s="106"/>
      <c r="FO5" s="106"/>
      <c r="FP5" s="106"/>
      <c r="FQ5" s="106"/>
      <c r="FR5" s="106"/>
      <c r="FS5" s="106"/>
      <c r="FT5" s="19"/>
      <c r="FU5" s="106"/>
      <c r="FV5" s="106"/>
      <c r="FW5" s="106"/>
      <c r="FX5" s="106"/>
      <c r="FY5" s="106"/>
      <c r="FZ5" s="106"/>
      <c r="GA5" s="106"/>
      <c r="GB5" s="19"/>
      <c r="GC5" s="106"/>
      <c r="GD5" s="106"/>
      <c r="GE5" s="106"/>
      <c r="GF5" s="106"/>
      <c r="GG5" s="106"/>
      <c r="GH5" s="106"/>
      <c r="GI5" s="106"/>
      <c r="GJ5" s="19"/>
      <c r="GK5" s="106"/>
      <c r="GL5" s="106"/>
      <c r="GM5" s="106"/>
      <c r="GN5" s="106"/>
      <c r="GO5" s="106"/>
      <c r="GP5" s="106"/>
      <c r="GQ5" s="106"/>
      <c r="GR5" s="19"/>
      <c r="GS5" s="106"/>
      <c r="GT5" s="106"/>
      <c r="GU5" s="106"/>
      <c r="GV5" s="106"/>
      <c r="GW5" s="106"/>
      <c r="GX5" s="106"/>
      <c r="GY5" s="106"/>
      <c r="GZ5" s="19"/>
      <c r="HA5" s="106"/>
      <c r="HB5" s="106"/>
      <c r="HC5" s="106"/>
      <c r="HD5" s="106"/>
      <c r="HE5" s="106"/>
      <c r="HF5" s="106"/>
      <c r="HG5" s="106"/>
      <c r="HH5" s="19"/>
      <c r="HI5" s="106"/>
      <c r="HJ5" s="106"/>
      <c r="HK5" s="106"/>
      <c r="HL5" s="106"/>
      <c r="HM5" s="106"/>
      <c r="HN5" s="106"/>
      <c r="HO5" s="106"/>
      <c r="HP5" s="19"/>
      <c r="HQ5" s="106"/>
      <c r="HR5" s="106"/>
      <c r="HS5" s="106"/>
      <c r="HT5" s="106"/>
      <c r="HU5" s="106"/>
      <c r="HV5" s="106"/>
      <c r="HW5" s="106"/>
      <c r="HX5" s="19"/>
      <c r="HY5" s="106"/>
      <c r="HZ5" s="106"/>
      <c r="IA5" s="106"/>
      <c r="IB5" s="106"/>
      <c r="IC5" s="106"/>
      <c r="ID5" s="106"/>
      <c r="IE5" s="106"/>
      <c r="IF5" s="19"/>
      <c r="IG5" s="106"/>
      <c r="IH5" s="106"/>
      <c r="II5" s="106"/>
      <c r="IJ5" s="106"/>
      <c r="IK5" s="106"/>
      <c r="IL5" s="106"/>
      <c r="IM5" s="106"/>
      <c r="IN5" s="19"/>
      <c r="IO5" s="106"/>
      <c r="IP5" s="106"/>
      <c r="IQ5" s="106"/>
      <c r="IR5" s="106"/>
      <c r="IS5" s="106"/>
      <c r="IT5" s="106"/>
      <c r="IU5" s="106"/>
      <c r="IV5" s="19"/>
    </row>
    <row r="6" spans="1:256" s="7" customFormat="1" ht="16.5" customHeight="1">
      <c r="A6" s="119" t="s">
        <v>103</v>
      </c>
      <c r="B6" s="120"/>
      <c r="C6" s="119"/>
      <c r="D6" s="119"/>
      <c r="E6" s="119"/>
      <c r="F6" s="119"/>
      <c r="G6" s="119"/>
      <c r="H6" s="119"/>
      <c r="I6" s="119"/>
      <c r="J6" s="119"/>
      <c r="K6" s="119"/>
      <c r="L6" s="21"/>
      <c r="M6" s="21"/>
      <c r="N6" s="21"/>
      <c r="O6" s="21"/>
      <c r="P6" s="21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s="7" customFormat="1" ht="16.5" customHeight="1">
      <c r="A7" s="114" t="s">
        <v>134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20"/>
      <c r="M7" s="20"/>
      <c r="N7" s="20"/>
      <c r="O7" s="20"/>
      <c r="P7" s="19"/>
      <c r="Q7" s="106"/>
      <c r="R7" s="106"/>
      <c r="S7" s="106"/>
      <c r="T7" s="106"/>
      <c r="U7" s="106"/>
      <c r="V7" s="106"/>
      <c r="W7" s="106"/>
      <c r="X7" s="19"/>
      <c r="Y7" s="106"/>
      <c r="Z7" s="106"/>
      <c r="AA7" s="106"/>
      <c r="AB7" s="106"/>
      <c r="AC7" s="106"/>
      <c r="AD7" s="106"/>
      <c r="AE7" s="106"/>
      <c r="AF7" s="19"/>
      <c r="AG7" s="106"/>
      <c r="AH7" s="106"/>
      <c r="AI7" s="106"/>
      <c r="AJ7" s="106"/>
      <c r="AK7" s="106"/>
      <c r="AL7" s="106"/>
      <c r="AM7" s="106"/>
      <c r="AN7" s="19"/>
      <c r="AO7" s="106"/>
      <c r="AP7" s="106"/>
      <c r="AQ7" s="106"/>
      <c r="AR7" s="106"/>
      <c r="AS7" s="106"/>
      <c r="AT7" s="106"/>
      <c r="AU7" s="106"/>
      <c r="AV7" s="19"/>
      <c r="AW7" s="106"/>
      <c r="AX7" s="106"/>
      <c r="AY7" s="106"/>
      <c r="AZ7" s="106"/>
      <c r="BA7" s="106"/>
      <c r="BB7" s="106"/>
      <c r="BC7" s="106"/>
      <c r="BD7" s="19"/>
      <c r="BE7" s="106"/>
      <c r="BF7" s="106"/>
      <c r="BG7" s="106"/>
      <c r="BH7" s="106"/>
      <c r="BI7" s="106"/>
      <c r="BJ7" s="106"/>
      <c r="BK7" s="106"/>
      <c r="BL7" s="19"/>
      <c r="BM7" s="106"/>
      <c r="BN7" s="106"/>
      <c r="BO7" s="106"/>
      <c r="BP7" s="106"/>
      <c r="BQ7" s="106"/>
      <c r="BR7" s="106"/>
      <c r="BS7" s="106"/>
      <c r="BT7" s="19"/>
      <c r="BU7" s="106"/>
      <c r="BV7" s="106"/>
      <c r="BW7" s="106"/>
      <c r="BX7" s="106"/>
      <c r="BY7" s="106"/>
      <c r="BZ7" s="106"/>
      <c r="CA7" s="106"/>
      <c r="CB7" s="19"/>
      <c r="CC7" s="106"/>
      <c r="CD7" s="106"/>
      <c r="CE7" s="106"/>
      <c r="CF7" s="106"/>
      <c r="CG7" s="106"/>
      <c r="CH7" s="106"/>
      <c r="CI7" s="106"/>
      <c r="CJ7" s="19"/>
      <c r="CK7" s="106"/>
      <c r="CL7" s="106"/>
      <c r="CM7" s="106"/>
      <c r="CN7" s="106"/>
      <c r="CO7" s="106"/>
      <c r="CP7" s="106"/>
      <c r="CQ7" s="106"/>
      <c r="CR7" s="19"/>
      <c r="CS7" s="106"/>
      <c r="CT7" s="106"/>
      <c r="CU7" s="106"/>
      <c r="CV7" s="106"/>
      <c r="CW7" s="106"/>
      <c r="CX7" s="106"/>
      <c r="CY7" s="106"/>
      <c r="CZ7" s="19"/>
      <c r="DA7" s="106"/>
      <c r="DB7" s="106"/>
      <c r="DC7" s="106"/>
      <c r="DD7" s="106"/>
      <c r="DE7" s="106"/>
      <c r="DF7" s="106"/>
      <c r="DG7" s="106"/>
      <c r="DH7" s="19"/>
      <c r="DI7" s="106"/>
      <c r="DJ7" s="106"/>
      <c r="DK7" s="106"/>
      <c r="DL7" s="106"/>
      <c r="DM7" s="106"/>
      <c r="DN7" s="106"/>
      <c r="DO7" s="106"/>
      <c r="DP7" s="19"/>
      <c r="DQ7" s="106"/>
      <c r="DR7" s="106"/>
      <c r="DS7" s="106"/>
      <c r="DT7" s="106"/>
      <c r="DU7" s="106"/>
      <c r="DV7" s="106"/>
      <c r="DW7" s="106"/>
      <c r="DX7" s="19"/>
      <c r="DY7" s="106"/>
      <c r="DZ7" s="106"/>
      <c r="EA7" s="106"/>
      <c r="EB7" s="106"/>
      <c r="EC7" s="106"/>
      <c r="ED7" s="106"/>
      <c r="EE7" s="106"/>
      <c r="EF7" s="19"/>
      <c r="EG7" s="106"/>
      <c r="EH7" s="106"/>
      <c r="EI7" s="106"/>
      <c r="EJ7" s="106"/>
      <c r="EK7" s="106"/>
      <c r="EL7" s="106"/>
      <c r="EM7" s="106"/>
      <c r="EN7" s="19"/>
      <c r="EO7" s="106"/>
      <c r="EP7" s="106"/>
      <c r="EQ7" s="106"/>
      <c r="ER7" s="106"/>
      <c r="ES7" s="106"/>
      <c r="ET7" s="106"/>
      <c r="EU7" s="106"/>
      <c r="EV7" s="19"/>
      <c r="EW7" s="106"/>
      <c r="EX7" s="106"/>
      <c r="EY7" s="106"/>
      <c r="EZ7" s="106"/>
      <c r="FA7" s="106"/>
      <c r="FB7" s="106"/>
      <c r="FC7" s="106"/>
      <c r="FD7" s="19"/>
      <c r="FE7" s="106"/>
      <c r="FF7" s="106"/>
      <c r="FG7" s="106"/>
      <c r="FH7" s="106"/>
      <c r="FI7" s="106"/>
      <c r="FJ7" s="106"/>
      <c r="FK7" s="106"/>
      <c r="FL7" s="19"/>
      <c r="FM7" s="106"/>
      <c r="FN7" s="106"/>
      <c r="FO7" s="106"/>
      <c r="FP7" s="106"/>
      <c r="FQ7" s="106"/>
      <c r="FR7" s="106"/>
      <c r="FS7" s="106"/>
      <c r="FT7" s="19"/>
      <c r="FU7" s="106"/>
      <c r="FV7" s="106"/>
      <c r="FW7" s="106"/>
      <c r="FX7" s="106"/>
      <c r="FY7" s="106"/>
      <c r="FZ7" s="106"/>
      <c r="GA7" s="106"/>
      <c r="GB7" s="19"/>
      <c r="GC7" s="106"/>
      <c r="GD7" s="106"/>
      <c r="GE7" s="106"/>
      <c r="GF7" s="106"/>
      <c r="GG7" s="106"/>
      <c r="GH7" s="106"/>
      <c r="GI7" s="106"/>
      <c r="GJ7" s="19"/>
      <c r="GK7" s="106"/>
      <c r="GL7" s="106"/>
      <c r="GM7" s="106"/>
      <c r="GN7" s="106"/>
      <c r="GO7" s="106"/>
      <c r="GP7" s="106"/>
      <c r="GQ7" s="106"/>
      <c r="GR7" s="19"/>
      <c r="GS7" s="106"/>
      <c r="GT7" s="106"/>
      <c r="GU7" s="106"/>
      <c r="GV7" s="106"/>
      <c r="GW7" s="106"/>
      <c r="GX7" s="106"/>
      <c r="GY7" s="106"/>
      <c r="GZ7" s="19"/>
      <c r="HA7" s="106"/>
      <c r="HB7" s="106"/>
      <c r="HC7" s="106"/>
      <c r="HD7" s="106"/>
      <c r="HE7" s="106"/>
      <c r="HF7" s="106"/>
      <c r="HG7" s="106"/>
      <c r="HH7" s="19"/>
      <c r="HI7" s="106"/>
      <c r="HJ7" s="106"/>
      <c r="HK7" s="106"/>
      <c r="HL7" s="106"/>
      <c r="HM7" s="106"/>
      <c r="HN7" s="106"/>
      <c r="HO7" s="106"/>
      <c r="HP7" s="19"/>
      <c r="HQ7" s="106"/>
      <c r="HR7" s="106"/>
      <c r="HS7" s="106"/>
      <c r="HT7" s="106"/>
      <c r="HU7" s="106"/>
      <c r="HV7" s="106"/>
      <c r="HW7" s="106"/>
      <c r="HX7" s="19"/>
      <c r="HY7" s="106"/>
      <c r="HZ7" s="106"/>
      <c r="IA7" s="106"/>
      <c r="IB7" s="106"/>
      <c r="IC7" s="106"/>
      <c r="ID7" s="106"/>
      <c r="IE7" s="106"/>
      <c r="IF7" s="19"/>
      <c r="IG7" s="106"/>
      <c r="IH7" s="106"/>
      <c r="II7" s="106"/>
      <c r="IJ7" s="106"/>
      <c r="IK7" s="106"/>
      <c r="IL7" s="106"/>
      <c r="IM7" s="106"/>
      <c r="IN7" s="19"/>
      <c r="IO7" s="106"/>
      <c r="IP7" s="106"/>
      <c r="IQ7" s="106"/>
      <c r="IR7" s="106"/>
      <c r="IS7" s="106"/>
      <c r="IT7" s="106"/>
      <c r="IU7" s="106"/>
      <c r="IV7" s="19"/>
    </row>
    <row r="8" spans="1:11" s="7" customFormat="1" ht="16.5" customHeight="1">
      <c r="A8" s="102"/>
      <c r="B8" s="102"/>
      <c r="C8" s="102"/>
      <c r="D8" s="102"/>
      <c r="E8" s="23"/>
      <c r="F8" s="24"/>
      <c r="G8" s="23"/>
      <c r="H8" s="25"/>
      <c r="I8" s="25"/>
      <c r="J8" s="25"/>
      <c r="K8" s="23" t="s">
        <v>99</v>
      </c>
    </row>
    <row r="9" spans="1:11" s="13" customFormat="1" ht="15">
      <c r="A9" s="103" t="s">
        <v>0</v>
      </c>
      <c r="B9" s="103" t="s">
        <v>1</v>
      </c>
      <c r="C9" s="100" t="s">
        <v>76</v>
      </c>
      <c r="D9" s="100"/>
      <c r="E9" s="103" t="s">
        <v>2</v>
      </c>
      <c r="F9" s="115" t="s">
        <v>16</v>
      </c>
      <c r="G9" s="115" t="s">
        <v>17</v>
      </c>
      <c r="H9" s="104" t="s">
        <v>3</v>
      </c>
      <c r="I9" s="101" t="s">
        <v>98</v>
      </c>
      <c r="J9" s="112" t="s">
        <v>100</v>
      </c>
      <c r="K9" s="112" t="s">
        <v>101</v>
      </c>
    </row>
    <row r="10" spans="1:11" s="14" customFormat="1" ht="38.25">
      <c r="A10" s="103"/>
      <c r="B10" s="103"/>
      <c r="C10" s="32" t="s">
        <v>95</v>
      </c>
      <c r="D10" s="32" t="s">
        <v>96</v>
      </c>
      <c r="E10" s="103"/>
      <c r="F10" s="115"/>
      <c r="G10" s="115"/>
      <c r="H10" s="105"/>
      <c r="I10" s="101"/>
      <c r="J10" s="113"/>
      <c r="K10" s="113"/>
    </row>
    <row r="11" spans="1:11" s="15" customFormat="1" ht="15">
      <c r="A11" s="33" t="s">
        <v>5</v>
      </c>
      <c r="B11" s="34"/>
      <c r="C11" s="34"/>
      <c r="D11" s="34"/>
      <c r="E11" s="34"/>
      <c r="F11" s="35"/>
      <c r="G11" s="35"/>
      <c r="H11" s="91">
        <f>H52+H86+H117+H73+H128+H62+H12+H142+H34+H138+H137+H140+H139+H136+H135+H141</f>
        <v>176092.4</v>
      </c>
      <c r="I11" s="91">
        <f>I52+I86+I117+I73+I128+I62+I12+I142+I34+I138+I137+I140+I139+I136+I135+I141</f>
        <v>80353.90000000001</v>
      </c>
      <c r="J11" s="22">
        <f>H11-I11</f>
        <v>95738.49999999999</v>
      </c>
      <c r="K11" s="22">
        <f>I11/H11*100</f>
        <v>45.631668374103604</v>
      </c>
    </row>
    <row r="12" spans="1:11" s="76" customFormat="1" ht="30">
      <c r="A12" s="36" t="s">
        <v>30</v>
      </c>
      <c r="B12" s="37">
        <v>7100000</v>
      </c>
      <c r="C12" s="38">
        <v>71000</v>
      </c>
      <c r="D12" s="39" t="s">
        <v>61</v>
      </c>
      <c r="E12" s="38"/>
      <c r="F12" s="39"/>
      <c r="G12" s="39"/>
      <c r="H12" s="92">
        <f>SUM(H13:H33)</f>
        <v>25849.700000000004</v>
      </c>
      <c r="I12" s="80">
        <f>SUM(I13:I33)</f>
        <v>11066.4</v>
      </c>
      <c r="J12" s="77">
        <f>H12-I12</f>
        <v>14783.300000000005</v>
      </c>
      <c r="K12" s="77">
        <f>I12/H12*100</f>
        <v>42.81055486137169</v>
      </c>
    </row>
    <row r="13" spans="1:11" ht="15" customHeight="1">
      <c r="A13" s="107" t="s">
        <v>48</v>
      </c>
      <c r="B13" s="40"/>
      <c r="C13" s="41">
        <v>71001</v>
      </c>
      <c r="D13" s="42" t="s">
        <v>70</v>
      </c>
      <c r="E13" s="41">
        <v>100</v>
      </c>
      <c r="F13" s="42" t="s">
        <v>35</v>
      </c>
      <c r="G13" s="42" t="s">
        <v>43</v>
      </c>
      <c r="H13" s="93">
        <f>630+190.3+293</f>
        <v>1113.3</v>
      </c>
      <c r="I13" s="81">
        <v>405.8</v>
      </c>
      <c r="J13" s="29">
        <f>H13-I13</f>
        <v>707.5</v>
      </c>
      <c r="K13" s="29">
        <f>I13/H13*100</f>
        <v>36.45019311955448</v>
      </c>
    </row>
    <row r="14" spans="1:11" ht="15">
      <c r="A14" s="108"/>
      <c r="B14" s="43">
        <v>7190220</v>
      </c>
      <c r="C14" s="41">
        <v>71001</v>
      </c>
      <c r="D14" s="42" t="s">
        <v>69</v>
      </c>
      <c r="E14" s="41">
        <v>100</v>
      </c>
      <c r="F14" s="42" t="s">
        <v>35</v>
      </c>
      <c r="G14" s="42" t="s">
        <v>36</v>
      </c>
      <c r="H14" s="94">
        <f>482.6+9+145.8+30.6+13.2-31.5</f>
        <v>649.7000000000002</v>
      </c>
      <c r="I14" s="82">
        <v>253.1</v>
      </c>
      <c r="J14" s="29">
        <f aca="true" t="shared" si="0" ref="J14:J77">H14-I14</f>
        <v>396.60000000000014</v>
      </c>
      <c r="K14" s="29">
        <f aca="true" t="shared" si="1" ref="K14:K77">I14/H14*100</f>
        <v>38.95644143450823</v>
      </c>
    </row>
    <row r="15" spans="1:11" ht="15">
      <c r="A15" s="108"/>
      <c r="B15" s="43">
        <v>7190220</v>
      </c>
      <c r="C15" s="41">
        <v>71001</v>
      </c>
      <c r="D15" s="42" t="s">
        <v>69</v>
      </c>
      <c r="E15" s="41">
        <v>200</v>
      </c>
      <c r="F15" s="42" t="s">
        <v>35</v>
      </c>
      <c r="G15" s="42" t="s">
        <v>36</v>
      </c>
      <c r="H15" s="94">
        <v>16</v>
      </c>
      <c r="I15" s="82">
        <v>0</v>
      </c>
      <c r="J15" s="29">
        <f t="shared" si="0"/>
        <v>16</v>
      </c>
      <c r="K15" s="29">
        <f t="shared" si="1"/>
        <v>0</v>
      </c>
    </row>
    <row r="16" spans="1:11" ht="15">
      <c r="A16" s="108"/>
      <c r="B16" s="43"/>
      <c r="C16" s="41">
        <v>71001</v>
      </c>
      <c r="D16" s="42" t="s">
        <v>69</v>
      </c>
      <c r="E16" s="41">
        <v>800</v>
      </c>
      <c r="F16" s="42" t="s">
        <v>35</v>
      </c>
      <c r="G16" s="42" t="s">
        <v>36</v>
      </c>
      <c r="H16" s="94">
        <v>1</v>
      </c>
      <c r="I16" s="82">
        <v>0</v>
      </c>
      <c r="J16" s="29">
        <f t="shared" si="0"/>
        <v>1</v>
      </c>
      <c r="K16" s="29">
        <f t="shared" si="1"/>
        <v>0</v>
      </c>
    </row>
    <row r="17" spans="1:11" ht="15">
      <c r="A17" s="108"/>
      <c r="B17" s="43">
        <v>7190210</v>
      </c>
      <c r="C17" s="41">
        <v>71001</v>
      </c>
      <c r="D17" s="42" t="s">
        <v>70</v>
      </c>
      <c r="E17" s="41">
        <v>100</v>
      </c>
      <c r="F17" s="42" t="s">
        <v>35</v>
      </c>
      <c r="G17" s="42" t="s">
        <v>37</v>
      </c>
      <c r="H17" s="94">
        <f>970.3+293-95.1</f>
        <v>1168.2</v>
      </c>
      <c r="I17" s="82">
        <v>317.3</v>
      </c>
      <c r="J17" s="29">
        <f t="shared" si="0"/>
        <v>850.9000000000001</v>
      </c>
      <c r="K17" s="29">
        <f t="shared" si="1"/>
        <v>27.161444958055124</v>
      </c>
    </row>
    <row r="18" spans="1:11" ht="15">
      <c r="A18" s="108"/>
      <c r="B18" s="43">
        <v>7190220</v>
      </c>
      <c r="C18" s="41">
        <v>71001</v>
      </c>
      <c r="D18" s="42" t="s">
        <v>69</v>
      </c>
      <c r="E18" s="41">
        <v>100</v>
      </c>
      <c r="F18" s="42" t="s">
        <v>35</v>
      </c>
      <c r="G18" s="42" t="s">
        <v>37</v>
      </c>
      <c r="H18" s="94">
        <f>3369.8+1017.7+61.8+92.5</f>
        <v>4541.8</v>
      </c>
      <c r="I18" s="82">
        <v>2019.5</v>
      </c>
      <c r="J18" s="29">
        <f t="shared" si="0"/>
        <v>2522.3</v>
      </c>
      <c r="K18" s="29">
        <f t="shared" si="1"/>
        <v>44.464749658725616</v>
      </c>
    </row>
    <row r="19" spans="1:11" ht="15">
      <c r="A19" s="108"/>
      <c r="B19" s="43">
        <v>7190220</v>
      </c>
      <c r="C19" s="41">
        <v>71001</v>
      </c>
      <c r="D19" s="42" t="s">
        <v>69</v>
      </c>
      <c r="E19" s="41">
        <v>200</v>
      </c>
      <c r="F19" s="42" t="s">
        <v>35</v>
      </c>
      <c r="G19" s="42" t="s">
        <v>37</v>
      </c>
      <c r="H19" s="94">
        <f>407.8+44</f>
        <v>451.8</v>
      </c>
      <c r="I19" s="82">
        <v>141.4</v>
      </c>
      <c r="J19" s="29">
        <f t="shared" si="0"/>
        <v>310.4</v>
      </c>
      <c r="K19" s="29">
        <f t="shared" si="1"/>
        <v>31.297034085878707</v>
      </c>
    </row>
    <row r="20" spans="1:11" ht="15">
      <c r="A20" s="108"/>
      <c r="B20" s="43">
        <v>7190220</v>
      </c>
      <c r="C20" s="41">
        <v>71001</v>
      </c>
      <c r="D20" s="42" t="s">
        <v>69</v>
      </c>
      <c r="E20" s="41">
        <v>800</v>
      </c>
      <c r="F20" s="42" t="s">
        <v>35</v>
      </c>
      <c r="G20" s="42" t="s">
        <v>37</v>
      </c>
      <c r="H20" s="94">
        <f>38+0.3+1</f>
        <v>39.3</v>
      </c>
      <c r="I20" s="82">
        <v>38.3</v>
      </c>
      <c r="J20" s="29">
        <f t="shared" si="0"/>
        <v>1</v>
      </c>
      <c r="K20" s="29">
        <f t="shared" si="1"/>
        <v>97.45547073791349</v>
      </c>
    </row>
    <row r="21" spans="1:11" ht="15">
      <c r="A21" s="108"/>
      <c r="B21" s="43">
        <v>7190220</v>
      </c>
      <c r="C21" s="41">
        <v>71001</v>
      </c>
      <c r="D21" s="42" t="s">
        <v>69</v>
      </c>
      <c r="E21" s="41">
        <v>100</v>
      </c>
      <c r="F21" s="42" t="s">
        <v>35</v>
      </c>
      <c r="G21" s="42" t="s">
        <v>38</v>
      </c>
      <c r="H21" s="94">
        <v>1702.5</v>
      </c>
      <c r="I21" s="82">
        <v>754.2</v>
      </c>
      <c r="J21" s="29">
        <f t="shared" si="0"/>
        <v>948.3</v>
      </c>
      <c r="K21" s="29">
        <f t="shared" si="1"/>
        <v>44.29955947136564</v>
      </c>
    </row>
    <row r="22" spans="1:11" ht="15">
      <c r="A22" s="108"/>
      <c r="B22" s="43"/>
      <c r="C22" s="41">
        <v>71001</v>
      </c>
      <c r="D22" s="42" t="s">
        <v>69</v>
      </c>
      <c r="E22" s="41">
        <v>200</v>
      </c>
      <c r="F22" s="42" t="s">
        <v>35</v>
      </c>
      <c r="G22" s="42" t="s">
        <v>38</v>
      </c>
      <c r="H22" s="94">
        <f>11+2.5</f>
        <v>13.5</v>
      </c>
      <c r="I22" s="82">
        <v>4.8</v>
      </c>
      <c r="J22" s="29">
        <f t="shared" si="0"/>
        <v>8.7</v>
      </c>
      <c r="K22" s="29">
        <f t="shared" si="1"/>
        <v>35.55555555555556</v>
      </c>
    </row>
    <row r="23" spans="1:11" ht="15">
      <c r="A23" s="108"/>
      <c r="B23" s="43"/>
      <c r="C23" s="41">
        <v>71001</v>
      </c>
      <c r="D23" s="42" t="s">
        <v>69</v>
      </c>
      <c r="E23" s="41">
        <v>800</v>
      </c>
      <c r="F23" s="42" t="s">
        <v>35</v>
      </c>
      <c r="G23" s="42" t="s">
        <v>38</v>
      </c>
      <c r="H23" s="94">
        <f>0.4+1</f>
        <v>1.4</v>
      </c>
      <c r="I23" s="82">
        <v>0</v>
      </c>
      <c r="J23" s="29">
        <f t="shared" si="0"/>
        <v>1.4</v>
      </c>
      <c r="K23" s="29">
        <f t="shared" si="1"/>
        <v>0</v>
      </c>
    </row>
    <row r="24" spans="1:11" ht="15" customHeight="1">
      <c r="A24" s="108"/>
      <c r="B24" s="43">
        <v>7190220</v>
      </c>
      <c r="C24" s="41">
        <v>71001</v>
      </c>
      <c r="D24" s="42" t="s">
        <v>69</v>
      </c>
      <c r="E24" s="41">
        <v>100</v>
      </c>
      <c r="F24" s="42" t="s">
        <v>35</v>
      </c>
      <c r="G24" s="42" t="s">
        <v>39</v>
      </c>
      <c r="H24" s="94">
        <f>3334.9+2332.2+704.3+1254.3-2.5+572.2+865-108.2</f>
        <v>8952.2</v>
      </c>
      <c r="I24" s="83">
        <v>3947.1</v>
      </c>
      <c r="J24" s="29">
        <f t="shared" si="0"/>
        <v>5005.1</v>
      </c>
      <c r="K24" s="29">
        <f t="shared" si="1"/>
        <v>44.09083800630012</v>
      </c>
    </row>
    <row r="25" spans="1:11" ht="15">
      <c r="A25" s="108"/>
      <c r="B25" s="43">
        <v>7190220</v>
      </c>
      <c r="C25" s="41">
        <v>71001</v>
      </c>
      <c r="D25" s="42" t="s">
        <v>69</v>
      </c>
      <c r="E25" s="41">
        <v>200</v>
      </c>
      <c r="F25" s="42" t="s">
        <v>35</v>
      </c>
      <c r="G25" s="42" t="s">
        <v>39</v>
      </c>
      <c r="H25" s="94">
        <f>7152.5+153.1-39.2+11-2000+2.5</f>
        <v>5279.900000000001</v>
      </c>
      <c r="I25" s="82">
        <v>2407.9</v>
      </c>
      <c r="J25" s="29">
        <f t="shared" si="0"/>
        <v>2872.0000000000005</v>
      </c>
      <c r="K25" s="29">
        <f t="shared" si="1"/>
        <v>45.60503039830299</v>
      </c>
    </row>
    <row r="26" spans="1:11" ht="15">
      <c r="A26" s="109"/>
      <c r="B26" s="43">
        <v>7190220</v>
      </c>
      <c r="C26" s="41">
        <v>71001</v>
      </c>
      <c r="D26" s="42" t="s">
        <v>69</v>
      </c>
      <c r="E26" s="41">
        <v>800</v>
      </c>
      <c r="F26" s="42" t="s">
        <v>35</v>
      </c>
      <c r="G26" s="42" t="s">
        <v>39</v>
      </c>
      <c r="H26" s="94">
        <f>31.4+156+2+1-16</f>
        <v>174.4</v>
      </c>
      <c r="I26" s="82">
        <v>85.8</v>
      </c>
      <c r="J26" s="29">
        <f t="shared" si="0"/>
        <v>88.60000000000001</v>
      </c>
      <c r="K26" s="29">
        <f t="shared" si="1"/>
        <v>49.19724770642201</v>
      </c>
    </row>
    <row r="27" spans="1:11" ht="15" customHeight="1">
      <c r="A27" s="27" t="s">
        <v>106</v>
      </c>
      <c r="B27" s="43"/>
      <c r="C27" s="41">
        <v>71007</v>
      </c>
      <c r="D27" s="42" t="s">
        <v>69</v>
      </c>
      <c r="E27" s="41">
        <v>200</v>
      </c>
      <c r="F27" s="42" t="s">
        <v>35</v>
      </c>
      <c r="G27" s="42" t="s">
        <v>39</v>
      </c>
      <c r="H27" s="94">
        <v>200</v>
      </c>
      <c r="I27" s="82">
        <v>0</v>
      </c>
      <c r="J27" s="29">
        <f t="shared" si="0"/>
        <v>200</v>
      </c>
      <c r="K27" s="29">
        <f t="shared" si="1"/>
        <v>0</v>
      </c>
    </row>
    <row r="28" spans="1:11" ht="15" customHeight="1">
      <c r="A28" s="110" t="s">
        <v>50</v>
      </c>
      <c r="B28" s="43">
        <v>7197160</v>
      </c>
      <c r="C28" s="41">
        <v>71003</v>
      </c>
      <c r="D28" s="41">
        <v>76500</v>
      </c>
      <c r="E28" s="41">
        <v>100</v>
      </c>
      <c r="F28" s="42" t="s">
        <v>35</v>
      </c>
      <c r="G28" s="42" t="s">
        <v>37</v>
      </c>
      <c r="H28" s="95">
        <v>190.5</v>
      </c>
      <c r="I28" s="84">
        <v>86.7</v>
      </c>
      <c r="J28" s="29">
        <f t="shared" si="0"/>
        <v>103.8</v>
      </c>
      <c r="K28" s="29">
        <f t="shared" si="1"/>
        <v>45.51181102362205</v>
      </c>
    </row>
    <row r="29" spans="1:11" ht="15">
      <c r="A29" s="111"/>
      <c r="B29" s="43">
        <v>7197160</v>
      </c>
      <c r="C29" s="41">
        <v>71003</v>
      </c>
      <c r="D29" s="41">
        <v>76500</v>
      </c>
      <c r="E29" s="41">
        <v>200</v>
      </c>
      <c r="F29" s="42" t="s">
        <v>35</v>
      </c>
      <c r="G29" s="42" t="s">
        <v>37</v>
      </c>
      <c r="H29" s="95">
        <v>3.9</v>
      </c>
      <c r="I29" s="84">
        <v>0</v>
      </c>
      <c r="J29" s="29">
        <f t="shared" si="0"/>
        <v>3.9</v>
      </c>
      <c r="K29" s="29">
        <f t="shared" si="1"/>
        <v>0</v>
      </c>
    </row>
    <row r="30" spans="1:11" ht="15">
      <c r="A30" s="111"/>
      <c r="B30" s="43">
        <v>7197160</v>
      </c>
      <c r="C30" s="41">
        <v>71003</v>
      </c>
      <c r="D30" s="41">
        <v>76500</v>
      </c>
      <c r="E30" s="41">
        <v>800</v>
      </c>
      <c r="F30" s="42" t="s">
        <v>35</v>
      </c>
      <c r="G30" s="42" t="s">
        <v>37</v>
      </c>
      <c r="H30" s="95">
        <v>0.8</v>
      </c>
      <c r="I30" s="84">
        <v>0.1</v>
      </c>
      <c r="J30" s="29">
        <f t="shared" si="0"/>
        <v>0.7000000000000001</v>
      </c>
      <c r="K30" s="29">
        <f t="shared" si="1"/>
        <v>12.5</v>
      </c>
    </row>
    <row r="31" spans="1:12" s="12" customFormat="1" ht="15">
      <c r="A31" s="111"/>
      <c r="B31" s="43">
        <v>7195118</v>
      </c>
      <c r="C31" s="41">
        <v>71003</v>
      </c>
      <c r="D31" s="41">
        <v>51180</v>
      </c>
      <c r="E31" s="41">
        <v>100</v>
      </c>
      <c r="F31" s="42" t="s">
        <v>43</v>
      </c>
      <c r="G31" s="42" t="s">
        <v>36</v>
      </c>
      <c r="H31" s="95">
        <v>153.9</v>
      </c>
      <c r="I31" s="84">
        <v>58.4</v>
      </c>
      <c r="J31" s="29">
        <f t="shared" si="0"/>
        <v>95.5</v>
      </c>
      <c r="K31" s="29">
        <f t="shared" si="1"/>
        <v>37.94671864847303</v>
      </c>
      <c r="L31" s="78"/>
    </row>
    <row r="32" spans="1:11" ht="15" customHeight="1">
      <c r="A32" s="44" t="s">
        <v>31</v>
      </c>
      <c r="B32" s="43">
        <v>7190340</v>
      </c>
      <c r="C32" s="41">
        <v>71004</v>
      </c>
      <c r="D32" s="42" t="s">
        <v>71</v>
      </c>
      <c r="E32" s="41">
        <v>200</v>
      </c>
      <c r="F32" s="42" t="s">
        <v>35</v>
      </c>
      <c r="G32" s="42" t="s">
        <v>40</v>
      </c>
      <c r="H32" s="94">
        <v>127.6</v>
      </c>
      <c r="I32" s="82">
        <v>60.1</v>
      </c>
      <c r="J32" s="29">
        <f t="shared" si="0"/>
        <v>67.5</v>
      </c>
      <c r="K32" s="29">
        <f t="shared" si="1"/>
        <v>47.10031347962383</v>
      </c>
    </row>
    <row r="33" spans="1:11" ht="15">
      <c r="A33" s="44" t="s">
        <v>32</v>
      </c>
      <c r="B33" s="43">
        <v>7192001</v>
      </c>
      <c r="C33" s="41">
        <v>71005</v>
      </c>
      <c r="D33" s="42" t="s">
        <v>72</v>
      </c>
      <c r="E33" s="41">
        <v>300</v>
      </c>
      <c r="F33" s="42" t="s">
        <v>41</v>
      </c>
      <c r="G33" s="42" t="s">
        <v>35</v>
      </c>
      <c r="H33" s="94">
        <v>1068</v>
      </c>
      <c r="I33" s="82">
        <v>485.9</v>
      </c>
      <c r="J33" s="29">
        <f t="shared" si="0"/>
        <v>582.1</v>
      </c>
      <c r="K33" s="29">
        <f t="shared" si="1"/>
        <v>45.49625468164793</v>
      </c>
    </row>
    <row r="34" spans="1:11" ht="15" customHeight="1">
      <c r="A34" s="36" t="s">
        <v>49</v>
      </c>
      <c r="B34" s="37">
        <v>7200000</v>
      </c>
      <c r="C34" s="38">
        <v>72000</v>
      </c>
      <c r="D34" s="39" t="s">
        <v>61</v>
      </c>
      <c r="E34" s="38"/>
      <c r="F34" s="39"/>
      <c r="G34" s="39"/>
      <c r="H34" s="92">
        <f>SUM(H35:H51)</f>
        <v>4508.8</v>
      </c>
      <c r="I34" s="80">
        <f>SUM(I35:I51)</f>
        <v>1535.2</v>
      </c>
      <c r="J34" s="77">
        <f t="shared" si="0"/>
        <v>2973.6000000000004</v>
      </c>
      <c r="K34" s="77">
        <f t="shared" si="1"/>
        <v>34.048970901348476</v>
      </c>
    </row>
    <row r="35" spans="1:11" ht="15" customHeight="1">
      <c r="A35" s="121" t="s">
        <v>107</v>
      </c>
      <c r="B35" s="40"/>
      <c r="C35" s="41">
        <v>72001</v>
      </c>
      <c r="D35" s="41">
        <v>99990</v>
      </c>
      <c r="E35" s="41">
        <v>600</v>
      </c>
      <c r="F35" s="42" t="s">
        <v>46</v>
      </c>
      <c r="G35" s="42" t="s">
        <v>35</v>
      </c>
      <c r="H35" s="93">
        <f>3.5+1-1</f>
        <v>3.5</v>
      </c>
      <c r="I35" s="81">
        <v>0</v>
      </c>
      <c r="J35" s="29">
        <f t="shared" si="0"/>
        <v>3.5</v>
      </c>
      <c r="K35" s="29">
        <f t="shared" si="1"/>
        <v>0</v>
      </c>
    </row>
    <row r="36" spans="1:11" ht="15" customHeight="1">
      <c r="A36" s="122"/>
      <c r="B36" s="40"/>
      <c r="C36" s="41">
        <v>72001</v>
      </c>
      <c r="D36" s="41" t="s">
        <v>108</v>
      </c>
      <c r="E36" s="41">
        <v>200</v>
      </c>
      <c r="F36" s="42" t="s">
        <v>37</v>
      </c>
      <c r="G36" s="42" t="s">
        <v>46</v>
      </c>
      <c r="H36" s="96">
        <f>1008+192</f>
        <v>1200</v>
      </c>
      <c r="I36" s="85">
        <v>0</v>
      </c>
      <c r="J36" s="29">
        <f t="shared" si="0"/>
        <v>1200</v>
      </c>
      <c r="K36" s="29">
        <f t="shared" si="1"/>
        <v>0</v>
      </c>
    </row>
    <row r="37" spans="1:11" ht="15">
      <c r="A37" s="122"/>
      <c r="B37" s="40"/>
      <c r="C37" s="41">
        <v>72001</v>
      </c>
      <c r="D37" s="41">
        <v>99990</v>
      </c>
      <c r="E37" s="41">
        <v>200</v>
      </c>
      <c r="F37" s="42" t="s">
        <v>35</v>
      </c>
      <c r="G37" s="42" t="s">
        <v>39</v>
      </c>
      <c r="H37" s="96">
        <v>1</v>
      </c>
      <c r="I37" s="85">
        <v>1</v>
      </c>
      <c r="J37" s="29">
        <f t="shared" si="0"/>
        <v>0</v>
      </c>
      <c r="K37" s="29">
        <f t="shared" si="1"/>
        <v>100</v>
      </c>
    </row>
    <row r="38" spans="1:11" ht="15" customHeight="1">
      <c r="A38" s="123"/>
      <c r="B38" s="40"/>
      <c r="C38" s="41">
        <v>72001</v>
      </c>
      <c r="D38" s="41">
        <v>99990</v>
      </c>
      <c r="E38" s="41">
        <v>200</v>
      </c>
      <c r="F38" s="42" t="s">
        <v>46</v>
      </c>
      <c r="G38" s="42" t="s">
        <v>35</v>
      </c>
      <c r="H38" s="93">
        <v>16</v>
      </c>
      <c r="I38" s="81">
        <v>0</v>
      </c>
      <c r="J38" s="29">
        <f t="shared" si="0"/>
        <v>16</v>
      </c>
      <c r="K38" s="29">
        <f t="shared" si="1"/>
        <v>0</v>
      </c>
    </row>
    <row r="39" spans="1:11" ht="15" customHeight="1">
      <c r="A39" s="110" t="s">
        <v>52</v>
      </c>
      <c r="B39" s="43">
        <v>7297140</v>
      </c>
      <c r="C39" s="41">
        <v>72002</v>
      </c>
      <c r="D39" s="41" t="s">
        <v>68</v>
      </c>
      <c r="E39" s="41">
        <v>100</v>
      </c>
      <c r="F39" s="42" t="s">
        <v>35</v>
      </c>
      <c r="G39" s="42" t="s">
        <v>37</v>
      </c>
      <c r="H39" s="95">
        <v>193.1</v>
      </c>
      <c r="I39" s="84">
        <v>93.5</v>
      </c>
      <c r="J39" s="29">
        <f t="shared" si="0"/>
        <v>99.6</v>
      </c>
      <c r="K39" s="29">
        <f t="shared" si="1"/>
        <v>48.420507509062666</v>
      </c>
    </row>
    <row r="40" spans="1:11" ht="15">
      <c r="A40" s="111"/>
      <c r="B40" s="43">
        <v>7297140</v>
      </c>
      <c r="C40" s="41">
        <v>72002</v>
      </c>
      <c r="D40" s="41" t="s">
        <v>68</v>
      </c>
      <c r="E40" s="41">
        <v>200</v>
      </c>
      <c r="F40" s="42" t="s">
        <v>35</v>
      </c>
      <c r="G40" s="42" t="s">
        <v>37</v>
      </c>
      <c r="H40" s="95">
        <f>13.5-9.6</f>
        <v>3.9000000000000004</v>
      </c>
      <c r="I40" s="84">
        <v>0</v>
      </c>
      <c r="J40" s="29">
        <f t="shared" si="0"/>
        <v>3.9000000000000004</v>
      </c>
      <c r="K40" s="29">
        <f t="shared" si="1"/>
        <v>0</v>
      </c>
    </row>
    <row r="41" spans="1:11" ht="15">
      <c r="A41" s="111"/>
      <c r="B41" s="43">
        <v>7297310</v>
      </c>
      <c r="C41" s="41">
        <v>72002</v>
      </c>
      <c r="D41" s="41" t="s">
        <v>67</v>
      </c>
      <c r="E41" s="41">
        <v>200</v>
      </c>
      <c r="F41" s="42" t="s">
        <v>41</v>
      </c>
      <c r="G41" s="42" t="s">
        <v>36</v>
      </c>
      <c r="H41" s="94">
        <v>37.4</v>
      </c>
      <c r="I41" s="82">
        <v>18.4</v>
      </c>
      <c r="J41" s="29">
        <f t="shared" si="0"/>
        <v>19</v>
      </c>
      <c r="K41" s="29">
        <f t="shared" si="1"/>
        <v>49.19786096256684</v>
      </c>
    </row>
    <row r="42" spans="1:11" ht="15" customHeight="1">
      <c r="A42" s="124"/>
      <c r="B42" s="43">
        <v>7297310</v>
      </c>
      <c r="C42" s="41">
        <v>72002</v>
      </c>
      <c r="D42" s="41" t="s">
        <v>67</v>
      </c>
      <c r="E42" s="41">
        <v>300</v>
      </c>
      <c r="F42" s="42" t="s">
        <v>41</v>
      </c>
      <c r="G42" s="42" t="s">
        <v>36</v>
      </c>
      <c r="H42" s="94">
        <v>2073</v>
      </c>
      <c r="I42" s="82">
        <v>1020.5</v>
      </c>
      <c r="J42" s="29">
        <f t="shared" si="0"/>
        <v>1052.5</v>
      </c>
      <c r="K42" s="29">
        <f t="shared" si="1"/>
        <v>49.22817173178968</v>
      </c>
    </row>
    <row r="43" spans="1:11" ht="15" customHeight="1">
      <c r="A43" s="110" t="s">
        <v>81</v>
      </c>
      <c r="B43" s="46">
        <v>7297410</v>
      </c>
      <c r="C43" s="41">
        <v>72003</v>
      </c>
      <c r="D43" s="47">
        <v>76600</v>
      </c>
      <c r="E43" s="41">
        <v>100</v>
      </c>
      <c r="F43" s="42" t="s">
        <v>35</v>
      </c>
      <c r="G43" s="42" t="s">
        <v>37</v>
      </c>
      <c r="H43" s="95">
        <v>183.6</v>
      </c>
      <c r="I43" s="84">
        <v>89.9</v>
      </c>
      <c r="J43" s="29">
        <f t="shared" si="0"/>
        <v>93.69999999999999</v>
      </c>
      <c r="K43" s="29">
        <f t="shared" si="1"/>
        <v>48.96514161220044</v>
      </c>
    </row>
    <row r="44" spans="1:11" ht="15" customHeight="1">
      <c r="A44" s="124"/>
      <c r="B44" s="46">
        <v>7297410</v>
      </c>
      <c r="C44" s="41">
        <v>72003</v>
      </c>
      <c r="D44" s="47">
        <v>76600</v>
      </c>
      <c r="E44" s="41">
        <v>200</v>
      </c>
      <c r="F44" s="42" t="s">
        <v>35</v>
      </c>
      <c r="G44" s="42" t="s">
        <v>37</v>
      </c>
      <c r="H44" s="95">
        <f>29.9-9.7</f>
        <v>20.2</v>
      </c>
      <c r="I44" s="84">
        <v>0</v>
      </c>
      <c r="J44" s="29">
        <f t="shared" si="0"/>
        <v>20.2</v>
      </c>
      <c r="K44" s="29">
        <f t="shared" si="1"/>
        <v>0</v>
      </c>
    </row>
    <row r="45" spans="1:12" s="12" customFormat="1" ht="15" customHeight="1">
      <c r="A45" s="110" t="s">
        <v>53</v>
      </c>
      <c r="B45" s="43">
        <v>7297170</v>
      </c>
      <c r="C45" s="41">
        <v>72004</v>
      </c>
      <c r="D45" s="41">
        <v>76400</v>
      </c>
      <c r="E45" s="41">
        <v>100</v>
      </c>
      <c r="F45" s="42" t="s">
        <v>35</v>
      </c>
      <c r="G45" s="42" t="s">
        <v>37</v>
      </c>
      <c r="H45" s="95">
        <v>182.9</v>
      </c>
      <c r="I45" s="84">
        <v>86.6</v>
      </c>
      <c r="J45" s="29">
        <f t="shared" si="0"/>
        <v>96.30000000000001</v>
      </c>
      <c r="K45" s="29">
        <f t="shared" si="1"/>
        <v>47.34827774740295</v>
      </c>
      <c r="L45" s="78"/>
    </row>
    <row r="46" spans="1:11" ht="15">
      <c r="A46" s="111"/>
      <c r="B46" s="43">
        <v>7297170</v>
      </c>
      <c r="C46" s="41">
        <v>72004</v>
      </c>
      <c r="D46" s="41">
        <v>76400</v>
      </c>
      <c r="E46" s="41">
        <v>200</v>
      </c>
      <c r="F46" s="42" t="s">
        <v>35</v>
      </c>
      <c r="G46" s="42" t="s">
        <v>37</v>
      </c>
      <c r="H46" s="95">
        <f>33.8-9.6</f>
        <v>24.199999999999996</v>
      </c>
      <c r="I46" s="84">
        <v>4</v>
      </c>
      <c r="J46" s="29">
        <f t="shared" si="0"/>
        <v>20.199999999999996</v>
      </c>
      <c r="K46" s="29">
        <f t="shared" si="1"/>
        <v>16.528925619834713</v>
      </c>
    </row>
    <row r="47" spans="1:11" ht="15">
      <c r="A47" s="111"/>
      <c r="B47" s="43">
        <v>7297180</v>
      </c>
      <c r="C47" s="41">
        <v>72004</v>
      </c>
      <c r="D47" s="41" t="s">
        <v>80</v>
      </c>
      <c r="E47" s="41">
        <v>100</v>
      </c>
      <c r="F47" s="42" t="s">
        <v>35</v>
      </c>
      <c r="G47" s="42" t="s">
        <v>37</v>
      </c>
      <c r="H47" s="95">
        <v>175.2</v>
      </c>
      <c r="I47" s="84">
        <v>34.5</v>
      </c>
      <c r="J47" s="29">
        <f t="shared" si="0"/>
        <v>140.7</v>
      </c>
      <c r="K47" s="29">
        <f t="shared" si="1"/>
        <v>19.69178082191781</v>
      </c>
    </row>
    <row r="48" spans="1:11" ht="15" customHeight="1">
      <c r="A48" s="124"/>
      <c r="B48" s="43">
        <v>7297180</v>
      </c>
      <c r="C48" s="41">
        <v>72004</v>
      </c>
      <c r="D48" s="41" t="s">
        <v>80</v>
      </c>
      <c r="E48" s="41">
        <v>200</v>
      </c>
      <c r="F48" s="42" t="s">
        <v>35</v>
      </c>
      <c r="G48" s="42" t="s">
        <v>37</v>
      </c>
      <c r="H48" s="95">
        <f>19.4-9.6</f>
        <v>9.799999999999999</v>
      </c>
      <c r="I48" s="84">
        <v>3</v>
      </c>
      <c r="J48" s="29">
        <f t="shared" si="0"/>
        <v>6.799999999999999</v>
      </c>
      <c r="K48" s="29">
        <f t="shared" si="1"/>
        <v>30.612244897959183</v>
      </c>
    </row>
    <row r="49" spans="1:11" ht="15" customHeight="1">
      <c r="A49" s="110" t="s">
        <v>51</v>
      </c>
      <c r="B49" s="43">
        <v>7297120</v>
      </c>
      <c r="C49" s="41">
        <v>72005</v>
      </c>
      <c r="D49" s="41">
        <v>76300</v>
      </c>
      <c r="E49" s="41">
        <v>100</v>
      </c>
      <c r="F49" s="42" t="s">
        <v>35</v>
      </c>
      <c r="G49" s="42" t="s">
        <v>37</v>
      </c>
      <c r="H49" s="95">
        <f>175.2+13</f>
        <v>188.2</v>
      </c>
      <c r="I49" s="84">
        <v>84.7</v>
      </c>
      <c r="J49" s="29">
        <f t="shared" si="0"/>
        <v>103.49999999999999</v>
      </c>
      <c r="K49" s="29">
        <f t="shared" si="1"/>
        <v>45.00531349628056</v>
      </c>
    </row>
    <row r="50" spans="1:11" ht="15">
      <c r="A50" s="124"/>
      <c r="B50" s="43">
        <v>7297120</v>
      </c>
      <c r="C50" s="41">
        <v>72005</v>
      </c>
      <c r="D50" s="41">
        <v>76300</v>
      </c>
      <c r="E50" s="41">
        <v>200</v>
      </c>
      <c r="F50" s="42" t="s">
        <v>35</v>
      </c>
      <c r="G50" s="42" t="s">
        <v>37</v>
      </c>
      <c r="H50" s="95">
        <f>29.4-9.6-13</f>
        <v>6.799999999999997</v>
      </c>
      <c r="I50" s="84">
        <v>0</v>
      </c>
      <c r="J50" s="29">
        <f t="shared" si="0"/>
        <v>6.799999999999997</v>
      </c>
      <c r="K50" s="29">
        <f t="shared" si="1"/>
        <v>0</v>
      </c>
    </row>
    <row r="51" spans="1:11" ht="60">
      <c r="A51" s="45" t="s">
        <v>94</v>
      </c>
      <c r="B51" s="43"/>
      <c r="C51" s="48">
        <v>72006</v>
      </c>
      <c r="D51" s="49" t="s">
        <v>84</v>
      </c>
      <c r="E51" s="41">
        <v>800</v>
      </c>
      <c r="F51" s="50" t="s">
        <v>37</v>
      </c>
      <c r="G51" s="51" t="s">
        <v>46</v>
      </c>
      <c r="H51" s="95">
        <v>190</v>
      </c>
      <c r="I51" s="84">
        <v>99.1</v>
      </c>
      <c r="J51" s="29">
        <f t="shared" si="0"/>
        <v>90.9</v>
      </c>
      <c r="K51" s="29">
        <f t="shared" si="1"/>
        <v>52.1578947368421</v>
      </c>
    </row>
    <row r="52" spans="1:11" ht="15" customHeight="1">
      <c r="A52" s="36" t="s">
        <v>4</v>
      </c>
      <c r="B52" s="37">
        <v>7300000</v>
      </c>
      <c r="C52" s="38">
        <v>73000</v>
      </c>
      <c r="D52" s="39" t="s">
        <v>61</v>
      </c>
      <c r="E52" s="38"/>
      <c r="F52" s="39"/>
      <c r="G52" s="39"/>
      <c r="H52" s="92">
        <f>SUM(H53:H61)</f>
        <v>8756.099999999999</v>
      </c>
      <c r="I52" s="80">
        <f>SUM(I53:I61)</f>
        <v>3106.4</v>
      </c>
      <c r="J52" s="77">
        <f t="shared" si="0"/>
        <v>5649.699999999999</v>
      </c>
      <c r="K52" s="77">
        <f t="shared" si="1"/>
        <v>35.476981761286424</v>
      </c>
    </row>
    <row r="53" spans="1:11" ht="15" customHeight="1">
      <c r="A53" s="52" t="s">
        <v>109</v>
      </c>
      <c r="B53" s="40"/>
      <c r="C53" s="41">
        <v>73002</v>
      </c>
      <c r="D53" s="49" t="s">
        <v>85</v>
      </c>
      <c r="E53" s="51" t="s">
        <v>86</v>
      </c>
      <c r="F53" s="50" t="s">
        <v>36</v>
      </c>
      <c r="G53" s="51" t="s">
        <v>44</v>
      </c>
      <c r="H53" s="93">
        <f>144+123.1</f>
        <v>267.1</v>
      </c>
      <c r="I53" s="81">
        <v>0</v>
      </c>
      <c r="J53" s="29">
        <f t="shared" si="0"/>
        <v>267.1</v>
      </c>
      <c r="K53" s="29">
        <f t="shared" si="1"/>
        <v>0</v>
      </c>
    </row>
    <row r="54" spans="1:11" ht="45">
      <c r="A54" s="31" t="s">
        <v>135</v>
      </c>
      <c r="B54" s="40"/>
      <c r="C54" s="41">
        <v>73003</v>
      </c>
      <c r="D54" s="49" t="s">
        <v>85</v>
      </c>
      <c r="E54" s="51" t="s">
        <v>86</v>
      </c>
      <c r="F54" s="50" t="s">
        <v>36</v>
      </c>
      <c r="G54" s="51" t="s">
        <v>136</v>
      </c>
      <c r="H54" s="93">
        <v>2.2</v>
      </c>
      <c r="I54" s="81">
        <v>0</v>
      </c>
      <c r="J54" s="29">
        <f t="shared" si="0"/>
        <v>2.2</v>
      </c>
      <c r="K54" s="29">
        <f t="shared" si="1"/>
        <v>0</v>
      </c>
    </row>
    <row r="55" spans="1:12" s="11" customFormat="1" ht="15" customHeight="1">
      <c r="A55" s="107" t="s">
        <v>62</v>
      </c>
      <c r="B55" s="43">
        <v>7390420</v>
      </c>
      <c r="C55" s="41">
        <v>73005</v>
      </c>
      <c r="D55" s="42" t="s">
        <v>73</v>
      </c>
      <c r="E55" s="41">
        <v>100</v>
      </c>
      <c r="F55" s="42" t="s">
        <v>36</v>
      </c>
      <c r="G55" s="42" t="s">
        <v>44</v>
      </c>
      <c r="H55" s="94">
        <f>7526.2-1333.4+31.8</f>
        <v>6224.599999999999</v>
      </c>
      <c r="I55" s="82">
        <v>2550.3</v>
      </c>
      <c r="J55" s="29">
        <f t="shared" si="0"/>
        <v>3674.2999999999993</v>
      </c>
      <c r="K55" s="29">
        <f t="shared" si="1"/>
        <v>40.97130739324616</v>
      </c>
      <c r="L55" s="76"/>
    </row>
    <row r="56" spans="1:11" s="1" customFormat="1" ht="15" customHeight="1">
      <c r="A56" s="108"/>
      <c r="B56" s="43">
        <v>7390420</v>
      </c>
      <c r="C56" s="41">
        <v>73005</v>
      </c>
      <c r="D56" s="42" t="s">
        <v>73</v>
      </c>
      <c r="E56" s="41">
        <v>200</v>
      </c>
      <c r="F56" s="42" t="s">
        <v>36</v>
      </c>
      <c r="G56" s="42" t="s">
        <v>44</v>
      </c>
      <c r="H56" s="94">
        <f>1820.5-434.5-10</f>
        <v>1376</v>
      </c>
      <c r="I56" s="82">
        <v>532.4</v>
      </c>
      <c r="J56" s="29">
        <f t="shared" si="0"/>
        <v>843.6</v>
      </c>
      <c r="K56" s="29">
        <f t="shared" si="1"/>
        <v>38.69186046511628</v>
      </c>
    </row>
    <row r="57" spans="1:11" ht="45" customHeight="1">
      <c r="A57" s="109"/>
      <c r="B57" s="43">
        <v>7390420</v>
      </c>
      <c r="C57" s="41">
        <v>73005</v>
      </c>
      <c r="D57" s="42" t="s">
        <v>73</v>
      </c>
      <c r="E57" s="41">
        <v>800</v>
      </c>
      <c r="F57" s="42" t="s">
        <v>36</v>
      </c>
      <c r="G57" s="42" t="s">
        <v>44</v>
      </c>
      <c r="H57" s="94">
        <f>6.2+10+1</f>
        <v>17.2</v>
      </c>
      <c r="I57" s="82">
        <v>3.7</v>
      </c>
      <c r="J57" s="29">
        <f t="shared" si="0"/>
        <v>13.5</v>
      </c>
      <c r="K57" s="29">
        <f t="shared" si="1"/>
        <v>21.511627906976745</v>
      </c>
    </row>
    <row r="58" spans="1:11" ht="15" customHeight="1">
      <c r="A58" s="107" t="s">
        <v>58</v>
      </c>
      <c r="B58" s="43">
        <v>7399901</v>
      </c>
      <c r="C58" s="41">
        <v>73006</v>
      </c>
      <c r="D58" s="41">
        <v>99010</v>
      </c>
      <c r="E58" s="41">
        <v>800</v>
      </c>
      <c r="F58" s="42" t="s">
        <v>36</v>
      </c>
      <c r="G58" s="42" t="s">
        <v>44</v>
      </c>
      <c r="H58" s="94">
        <v>1</v>
      </c>
      <c r="I58" s="82">
        <v>0</v>
      </c>
      <c r="J58" s="29">
        <f t="shared" si="0"/>
        <v>1</v>
      </c>
      <c r="K58" s="29">
        <f t="shared" si="1"/>
        <v>0</v>
      </c>
    </row>
    <row r="59" spans="1:11" ht="15">
      <c r="A59" s="109"/>
      <c r="B59" s="43"/>
      <c r="C59" s="41">
        <v>73006</v>
      </c>
      <c r="D59" s="41">
        <v>99010</v>
      </c>
      <c r="E59" s="41">
        <v>200</v>
      </c>
      <c r="F59" s="42" t="s">
        <v>36</v>
      </c>
      <c r="G59" s="42" t="s">
        <v>44</v>
      </c>
      <c r="H59" s="94">
        <v>48</v>
      </c>
      <c r="I59" s="82">
        <v>0</v>
      </c>
      <c r="J59" s="29">
        <f t="shared" si="0"/>
        <v>48</v>
      </c>
      <c r="K59" s="29">
        <f t="shared" si="1"/>
        <v>0</v>
      </c>
    </row>
    <row r="60" spans="1:11" ht="15">
      <c r="A60" s="90" t="s">
        <v>110</v>
      </c>
      <c r="B60" s="43"/>
      <c r="C60" s="41">
        <v>73007</v>
      </c>
      <c r="D60" s="41">
        <v>99010</v>
      </c>
      <c r="E60" s="41">
        <v>200</v>
      </c>
      <c r="F60" s="42" t="s">
        <v>36</v>
      </c>
      <c r="G60" s="42" t="s">
        <v>44</v>
      </c>
      <c r="H60" s="94">
        <v>780</v>
      </c>
      <c r="I60" s="82">
        <v>0</v>
      </c>
      <c r="J60" s="29">
        <f t="shared" si="0"/>
        <v>780</v>
      </c>
      <c r="K60" s="29">
        <f t="shared" si="1"/>
        <v>0</v>
      </c>
    </row>
    <row r="61" spans="1:11" ht="15">
      <c r="A61" s="53" t="s">
        <v>6</v>
      </c>
      <c r="B61" s="54">
        <v>7399903</v>
      </c>
      <c r="C61" s="41">
        <v>73009</v>
      </c>
      <c r="D61" s="41">
        <v>99030</v>
      </c>
      <c r="E61" s="41">
        <v>200</v>
      </c>
      <c r="F61" s="42" t="s">
        <v>44</v>
      </c>
      <c r="G61" s="42" t="s">
        <v>40</v>
      </c>
      <c r="H61" s="94">
        <f>45-5</f>
        <v>40</v>
      </c>
      <c r="I61" s="82">
        <v>20</v>
      </c>
      <c r="J61" s="29">
        <f t="shared" si="0"/>
        <v>20</v>
      </c>
      <c r="K61" s="29">
        <f t="shared" si="1"/>
        <v>50</v>
      </c>
    </row>
    <row r="62" spans="1:11" ht="15" customHeight="1">
      <c r="A62" s="36" t="s">
        <v>28</v>
      </c>
      <c r="B62" s="37">
        <v>7400000</v>
      </c>
      <c r="C62" s="38">
        <v>74000</v>
      </c>
      <c r="D62" s="39" t="s">
        <v>61</v>
      </c>
      <c r="E62" s="38"/>
      <c r="F62" s="39"/>
      <c r="G62" s="39"/>
      <c r="H62" s="92">
        <f>SUM(H63:H72)</f>
        <v>1306.5</v>
      </c>
      <c r="I62" s="80">
        <f>SUM(I63:I72)</f>
        <v>394.1</v>
      </c>
      <c r="J62" s="77">
        <f t="shared" si="0"/>
        <v>912.4</v>
      </c>
      <c r="K62" s="77">
        <f t="shared" si="1"/>
        <v>30.16456180635285</v>
      </c>
    </row>
    <row r="63" spans="1:11" ht="45">
      <c r="A63" s="55" t="s">
        <v>111</v>
      </c>
      <c r="B63" s="40"/>
      <c r="C63" s="41">
        <v>74001</v>
      </c>
      <c r="D63" s="41" t="s">
        <v>112</v>
      </c>
      <c r="E63" s="41">
        <v>800</v>
      </c>
      <c r="F63" s="42" t="s">
        <v>37</v>
      </c>
      <c r="G63" s="42" t="s">
        <v>45</v>
      </c>
      <c r="H63" s="94">
        <v>5.2</v>
      </c>
      <c r="I63" s="82">
        <v>0</v>
      </c>
      <c r="J63" s="29">
        <f t="shared" si="0"/>
        <v>5.2</v>
      </c>
      <c r="K63" s="29">
        <f t="shared" si="1"/>
        <v>0</v>
      </c>
    </row>
    <row r="64" spans="1:11" ht="15" customHeight="1">
      <c r="A64" s="107" t="s">
        <v>97</v>
      </c>
      <c r="B64" s="43">
        <v>7499905</v>
      </c>
      <c r="C64" s="41">
        <v>74002</v>
      </c>
      <c r="D64" s="41">
        <v>99050</v>
      </c>
      <c r="E64" s="41">
        <v>200</v>
      </c>
      <c r="F64" s="42" t="s">
        <v>35</v>
      </c>
      <c r="G64" s="42" t="s">
        <v>39</v>
      </c>
      <c r="H64" s="94">
        <v>20</v>
      </c>
      <c r="I64" s="82">
        <v>0</v>
      </c>
      <c r="J64" s="29">
        <f t="shared" si="0"/>
        <v>20</v>
      </c>
      <c r="K64" s="29">
        <f t="shared" si="1"/>
        <v>0</v>
      </c>
    </row>
    <row r="65" spans="1:12" s="11" customFormat="1" ht="15">
      <c r="A65" s="109"/>
      <c r="B65" s="43"/>
      <c r="C65" s="41">
        <v>74002</v>
      </c>
      <c r="D65" s="41">
        <v>99050</v>
      </c>
      <c r="E65" s="41">
        <v>800</v>
      </c>
      <c r="F65" s="42" t="s">
        <v>35</v>
      </c>
      <c r="G65" s="42" t="s">
        <v>39</v>
      </c>
      <c r="H65" s="94">
        <v>40.6</v>
      </c>
      <c r="I65" s="82">
        <v>7.8</v>
      </c>
      <c r="J65" s="29">
        <f t="shared" si="0"/>
        <v>32.800000000000004</v>
      </c>
      <c r="K65" s="29">
        <f t="shared" si="1"/>
        <v>19.21182266009852</v>
      </c>
      <c r="L65" s="76"/>
    </row>
    <row r="66" spans="1:11" ht="15" customHeight="1">
      <c r="A66" s="56" t="s">
        <v>60</v>
      </c>
      <c r="B66" s="43">
        <v>7499928</v>
      </c>
      <c r="C66" s="41">
        <v>74006</v>
      </c>
      <c r="D66" s="41">
        <v>99280</v>
      </c>
      <c r="E66" s="41">
        <v>200</v>
      </c>
      <c r="F66" s="42" t="s">
        <v>35</v>
      </c>
      <c r="G66" s="42" t="s">
        <v>39</v>
      </c>
      <c r="H66" s="94">
        <v>418.3</v>
      </c>
      <c r="I66" s="82">
        <v>127.5</v>
      </c>
      <c r="J66" s="29">
        <f t="shared" si="0"/>
        <v>290.8</v>
      </c>
      <c r="K66" s="29">
        <f t="shared" si="1"/>
        <v>30.480516375806836</v>
      </c>
    </row>
    <row r="67" spans="1:11" ht="60">
      <c r="A67" s="31" t="s">
        <v>29</v>
      </c>
      <c r="B67" s="43">
        <v>7499908</v>
      </c>
      <c r="C67" s="41">
        <v>74007</v>
      </c>
      <c r="D67" s="41">
        <v>99080</v>
      </c>
      <c r="E67" s="41">
        <v>200</v>
      </c>
      <c r="F67" s="42" t="s">
        <v>42</v>
      </c>
      <c r="G67" s="42" t="s">
        <v>35</v>
      </c>
      <c r="H67" s="94">
        <f>321+7.4+2</f>
        <v>330.4</v>
      </c>
      <c r="I67" s="82">
        <v>252.3</v>
      </c>
      <c r="J67" s="29">
        <f t="shared" si="0"/>
        <v>78.09999999999997</v>
      </c>
      <c r="K67" s="29">
        <f t="shared" si="1"/>
        <v>76.36198547215497</v>
      </c>
    </row>
    <row r="68" spans="1:11" ht="30">
      <c r="A68" s="31" t="s">
        <v>113</v>
      </c>
      <c r="B68" s="43"/>
      <c r="C68" s="41">
        <v>74008</v>
      </c>
      <c r="D68" s="41">
        <v>99090</v>
      </c>
      <c r="E68" s="41">
        <v>200</v>
      </c>
      <c r="F68" s="42" t="s">
        <v>35</v>
      </c>
      <c r="G68" s="42" t="s">
        <v>39</v>
      </c>
      <c r="H68" s="94">
        <v>30</v>
      </c>
      <c r="I68" s="82">
        <v>0</v>
      </c>
      <c r="J68" s="29">
        <f t="shared" si="0"/>
        <v>30</v>
      </c>
      <c r="K68" s="29">
        <f t="shared" si="1"/>
        <v>0</v>
      </c>
    </row>
    <row r="69" spans="1:11" ht="30">
      <c r="A69" s="31" t="s">
        <v>63</v>
      </c>
      <c r="B69" s="43">
        <v>7499910</v>
      </c>
      <c r="C69" s="41">
        <v>74009</v>
      </c>
      <c r="D69" s="41">
        <v>99100</v>
      </c>
      <c r="E69" s="41">
        <v>200</v>
      </c>
      <c r="F69" s="42" t="s">
        <v>37</v>
      </c>
      <c r="G69" s="42" t="s">
        <v>45</v>
      </c>
      <c r="H69" s="94">
        <v>105</v>
      </c>
      <c r="I69" s="82">
        <v>6.5</v>
      </c>
      <c r="J69" s="29">
        <f t="shared" si="0"/>
        <v>98.5</v>
      </c>
      <c r="K69" s="29">
        <f t="shared" si="1"/>
        <v>6.190476190476191</v>
      </c>
    </row>
    <row r="70" spans="1:11" ht="24">
      <c r="A70" s="56" t="s">
        <v>82</v>
      </c>
      <c r="B70" s="43"/>
      <c r="C70" s="41">
        <v>74010</v>
      </c>
      <c r="D70" s="49" t="s">
        <v>83</v>
      </c>
      <c r="E70" s="41">
        <v>200</v>
      </c>
      <c r="F70" s="51" t="s">
        <v>35</v>
      </c>
      <c r="G70" s="51" t="s">
        <v>39</v>
      </c>
      <c r="H70" s="94">
        <v>30</v>
      </c>
      <c r="I70" s="82">
        <v>0</v>
      </c>
      <c r="J70" s="29">
        <f t="shared" si="0"/>
        <v>30</v>
      </c>
      <c r="K70" s="29">
        <f t="shared" si="1"/>
        <v>0</v>
      </c>
    </row>
    <row r="71" spans="1:11" ht="15" customHeight="1">
      <c r="A71" s="57" t="s">
        <v>114</v>
      </c>
      <c r="B71" s="43"/>
      <c r="C71" s="41">
        <v>74012</v>
      </c>
      <c r="D71" s="41">
        <v>99290</v>
      </c>
      <c r="E71" s="41">
        <v>200</v>
      </c>
      <c r="F71" s="42" t="s">
        <v>35</v>
      </c>
      <c r="G71" s="42" t="s">
        <v>39</v>
      </c>
      <c r="H71" s="94">
        <v>297</v>
      </c>
      <c r="I71" s="82">
        <v>0</v>
      </c>
      <c r="J71" s="29">
        <f t="shared" si="0"/>
        <v>297</v>
      </c>
      <c r="K71" s="29">
        <f t="shared" si="1"/>
        <v>0</v>
      </c>
    </row>
    <row r="72" spans="1:11" ht="15" customHeight="1">
      <c r="A72" s="58" t="s">
        <v>115</v>
      </c>
      <c r="B72" s="43"/>
      <c r="C72" s="41">
        <v>74014</v>
      </c>
      <c r="D72" s="41">
        <v>99090</v>
      </c>
      <c r="E72" s="41">
        <v>200</v>
      </c>
      <c r="F72" s="42" t="s">
        <v>35</v>
      </c>
      <c r="G72" s="42" t="s">
        <v>39</v>
      </c>
      <c r="H72" s="94">
        <v>30</v>
      </c>
      <c r="I72" s="82">
        <v>0</v>
      </c>
      <c r="J72" s="29">
        <f t="shared" si="0"/>
        <v>30</v>
      </c>
      <c r="K72" s="29">
        <f t="shared" si="1"/>
        <v>0</v>
      </c>
    </row>
    <row r="73" spans="1:11" ht="45">
      <c r="A73" s="36" t="s">
        <v>21</v>
      </c>
      <c r="B73" s="37">
        <v>7500000</v>
      </c>
      <c r="C73" s="38">
        <v>75000</v>
      </c>
      <c r="D73" s="39" t="s">
        <v>61</v>
      </c>
      <c r="E73" s="38"/>
      <c r="F73" s="39"/>
      <c r="G73" s="39"/>
      <c r="H73" s="92">
        <f>SUM(H74:H85)</f>
        <v>11412.499999999998</v>
      </c>
      <c r="I73" s="80">
        <f>SUM(I74:I85)</f>
        <v>5563.3</v>
      </c>
      <c r="J73" s="77">
        <f t="shared" si="0"/>
        <v>5849.199999999998</v>
      </c>
      <c r="K73" s="77">
        <f t="shared" si="1"/>
        <v>48.74742606790801</v>
      </c>
    </row>
    <row r="74" spans="1:11" s="1" customFormat="1" ht="15" customHeight="1">
      <c r="A74" s="107" t="s">
        <v>56</v>
      </c>
      <c r="B74" s="43">
        <v>7519999</v>
      </c>
      <c r="C74" s="41">
        <v>75001</v>
      </c>
      <c r="D74" s="59" t="s">
        <v>93</v>
      </c>
      <c r="E74" s="41">
        <v>200</v>
      </c>
      <c r="F74" s="42" t="s">
        <v>37</v>
      </c>
      <c r="G74" s="42" t="s">
        <v>44</v>
      </c>
      <c r="H74" s="94">
        <f>1269.2+365.8+457.6-302.6-1011.8</f>
        <v>778.2</v>
      </c>
      <c r="I74" s="83">
        <v>354.4</v>
      </c>
      <c r="J74" s="29">
        <f t="shared" si="0"/>
        <v>423.80000000000007</v>
      </c>
      <c r="K74" s="29">
        <f t="shared" si="1"/>
        <v>45.54099203289642</v>
      </c>
    </row>
    <row r="75" spans="1:11" ht="15">
      <c r="A75" s="109"/>
      <c r="B75" s="43">
        <v>7519999</v>
      </c>
      <c r="C75" s="41">
        <v>75001</v>
      </c>
      <c r="D75" s="59" t="s">
        <v>93</v>
      </c>
      <c r="E75" s="41">
        <v>800</v>
      </c>
      <c r="F75" s="42" t="s">
        <v>37</v>
      </c>
      <c r="G75" s="42" t="s">
        <v>44</v>
      </c>
      <c r="H75" s="94">
        <f>1476.4+302.6+1011.8</f>
        <v>2790.8</v>
      </c>
      <c r="I75" s="83">
        <v>1459</v>
      </c>
      <c r="J75" s="29">
        <f t="shared" si="0"/>
        <v>1331.8000000000002</v>
      </c>
      <c r="K75" s="29">
        <f t="shared" si="1"/>
        <v>52.27891643973054</v>
      </c>
    </row>
    <row r="76" spans="1:11" ht="30">
      <c r="A76" s="60" t="s">
        <v>116</v>
      </c>
      <c r="B76" s="43"/>
      <c r="C76" s="41">
        <v>75003</v>
      </c>
      <c r="D76" s="41" t="s">
        <v>91</v>
      </c>
      <c r="E76" s="51" t="s">
        <v>92</v>
      </c>
      <c r="F76" s="50" t="s">
        <v>41</v>
      </c>
      <c r="G76" s="51" t="s">
        <v>36</v>
      </c>
      <c r="H76" s="94">
        <f>7.5+174+7.5</f>
        <v>189</v>
      </c>
      <c r="I76" s="82">
        <v>0</v>
      </c>
      <c r="J76" s="29">
        <f t="shared" si="0"/>
        <v>189</v>
      </c>
      <c r="K76" s="29">
        <f t="shared" si="1"/>
        <v>0</v>
      </c>
    </row>
    <row r="77" spans="1:11" ht="15" customHeight="1">
      <c r="A77" s="107" t="s">
        <v>24</v>
      </c>
      <c r="B77" s="43"/>
      <c r="C77" s="41">
        <v>75004</v>
      </c>
      <c r="D77" s="41">
        <v>99130</v>
      </c>
      <c r="E77" s="41">
        <v>200</v>
      </c>
      <c r="F77" s="42" t="s">
        <v>42</v>
      </c>
      <c r="G77" s="42" t="s">
        <v>36</v>
      </c>
      <c r="H77" s="94">
        <f>1401.3-50</f>
        <v>1351.3</v>
      </c>
      <c r="I77" s="82">
        <v>377.4</v>
      </c>
      <c r="J77" s="29">
        <f t="shared" si="0"/>
        <v>973.9</v>
      </c>
      <c r="K77" s="29">
        <f t="shared" si="1"/>
        <v>27.928661289128986</v>
      </c>
    </row>
    <row r="78" spans="1:11" ht="15">
      <c r="A78" s="109"/>
      <c r="B78" s="43">
        <v>7599913</v>
      </c>
      <c r="C78" s="41">
        <v>75004</v>
      </c>
      <c r="D78" s="41">
        <v>99130</v>
      </c>
      <c r="E78" s="41">
        <v>800</v>
      </c>
      <c r="F78" s="42" t="s">
        <v>42</v>
      </c>
      <c r="G78" s="42" t="s">
        <v>36</v>
      </c>
      <c r="H78" s="94">
        <v>50</v>
      </c>
      <c r="I78" s="82">
        <v>50</v>
      </c>
      <c r="J78" s="29">
        <f aca="true" t="shared" si="2" ref="J78:J142">H78-I78</f>
        <v>0</v>
      </c>
      <c r="K78" s="29">
        <f aca="true" t="shared" si="3" ref="K78:K142">I78/H78*100</f>
        <v>100</v>
      </c>
    </row>
    <row r="79" spans="1:11" ht="15" customHeight="1">
      <c r="A79" s="107" t="s">
        <v>23</v>
      </c>
      <c r="B79" s="43">
        <v>7590420</v>
      </c>
      <c r="C79" s="41">
        <v>75005</v>
      </c>
      <c r="D79" s="42" t="s">
        <v>73</v>
      </c>
      <c r="E79" s="41">
        <v>100</v>
      </c>
      <c r="F79" s="42" t="s">
        <v>42</v>
      </c>
      <c r="G79" s="42" t="s">
        <v>42</v>
      </c>
      <c r="H79" s="94">
        <v>1651.6</v>
      </c>
      <c r="I79" s="82">
        <v>661.9</v>
      </c>
      <c r="J79" s="29">
        <f t="shared" si="2"/>
        <v>989.6999999999999</v>
      </c>
      <c r="K79" s="29">
        <f t="shared" si="3"/>
        <v>40.07628965851296</v>
      </c>
    </row>
    <row r="80" spans="1:11" ht="15">
      <c r="A80" s="109"/>
      <c r="B80" s="43">
        <v>7590420</v>
      </c>
      <c r="C80" s="41">
        <v>75005</v>
      </c>
      <c r="D80" s="42" t="s">
        <v>73</v>
      </c>
      <c r="E80" s="41">
        <v>800</v>
      </c>
      <c r="F80" s="42" t="s">
        <v>42</v>
      </c>
      <c r="G80" s="42" t="s">
        <v>42</v>
      </c>
      <c r="H80" s="94">
        <f>148.1+1-34</f>
        <v>115.1</v>
      </c>
      <c r="I80" s="82">
        <v>28.1</v>
      </c>
      <c r="J80" s="29">
        <f t="shared" si="2"/>
        <v>87</v>
      </c>
      <c r="K80" s="29">
        <f t="shared" si="3"/>
        <v>24.413553431798437</v>
      </c>
    </row>
    <row r="81" spans="1:11" ht="15" customHeight="1">
      <c r="A81" s="31" t="s">
        <v>22</v>
      </c>
      <c r="B81" s="43">
        <v>7599912</v>
      </c>
      <c r="C81" s="41">
        <v>75006</v>
      </c>
      <c r="D81" s="41">
        <v>99110</v>
      </c>
      <c r="E81" s="41">
        <v>800</v>
      </c>
      <c r="F81" s="42" t="s">
        <v>42</v>
      </c>
      <c r="G81" s="42" t="s">
        <v>36</v>
      </c>
      <c r="H81" s="94">
        <f>1842.4+214.6+20</f>
        <v>2077</v>
      </c>
      <c r="I81" s="83">
        <v>1248.3</v>
      </c>
      <c r="J81" s="29">
        <f t="shared" si="2"/>
        <v>828.7</v>
      </c>
      <c r="K81" s="29">
        <f t="shared" si="3"/>
        <v>60.10110736639383</v>
      </c>
    </row>
    <row r="82" spans="1:11" ht="15">
      <c r="A82" s="31" t="s">
        <v>117</v>
      </c>
      <c r="B82" s="43"/>
      <c r="C82" s="41">
        <v>75007</v>
      </c>
      <c r="D82" s="49" t="s">
        <v>118</v>
      </c>
      <c r="E82" s="48">
        <v>300</v>
      </c>
      <c r="F82" s="49" t="s">
        <v>41</v>
      </c>
      <c r="G82" s="49" t="s">
        <v>36</v>
      </c>
      <c r="H82" s="94">
        <v>25.3</v>
      </c>
      <c r="I82" s="82">
        <v>0</v>
      </c>
      <c r="J82" s="29">
        <f t="shared" si="2"/>
        <v>25.3</v>
      </c>
      <c r="K82" s="29">
        <f t="shared" si="3"/>
        <v>0</v>
      </c>
    </row>
    <row r="83" spans="1:11" ht="15">
      <c r="A83" s="31" t="s">
        <v>119</v>
      </c>
      <c r="B83" s="43"/>
      <c r="C83" s="41">
        <v>75009</v>
      </c>
      <c r="D83" s="49" t="s">
        <v>120</v>
      </c>
      <c r="E83" s="41">
        <v>800</v>
      </c>
      <c r="F83" s="42" t="s">
        <v>42</v>
      </c>
      <c r="G83" s="42" t="s">
        <v>36</v>
      </c>
      <c r="H83" s="94">
        <v>341.8</v>
      </c>
      <c r="I83" s="82">
        <v>341.8</v>
      </c>
      <c r="J83" s="29">
        <f t="shared" si="2"/>
        <v>0</v>
      </c>
      <c r="K83" s="29">
        <f t="shared" si="3"/>
        <v>100</v>
      </c>
    </row>
    <row r="84" spans="1:11" ht="15">
      <c r="A84" s="31" t="s">
        <v>121</v>
      </c>
      <c r="B84" s="43"/>
      <c r="C84" s="41">
        <v>75012</v>
      </c>
      <c r="D84" s="41">
        <v>99110</v>
      </c>
      <c r="E84" s="48">
        <v>800</v>
      </c>
      <c r="F84" s="42" t="s">
        <v>42</v>
      </c>
      <c r="G84" s="42" t="s">
        <v>36</v>
      </c>
      <c r="H84" s="94">
        <v>300.9</v>
      </c>
      <c r="I84" s="82">
        <v>300.9</v>
      </c>
      <c r="J84" s="29">
        <f t="shared" si="2"/>
        <v>0</v>
      </c>
      <c r="K84" s="29">
        <f t="shared" si="3"/>
        <v>100</v>
      </c>
    </row>
    <row r="85" spans="1:11" ht="15" customHeight="1">
      <c r="A85" s="31" t="s">
        <v>122</v>
      </c>
      <c r="B85" s="43"/>
      <c r="C85" s="41">
        <v>75013</v>
      </c>
      <c r="D85" s="41">
        <v>99110</v>
      </c>
      <c r="E85" s="41">
        <v>800</v>
      </c>
      <c r="F85" s="42" t="s">
        <v>42</v>
      </c>
      <c r="G85" s="42" t="s">
        <v>42</v>
      </c>
      <c r="H85" s="94">
        <v>1741.5</v>
      </c>
      <c r="I85" s="82">
        <v>741.5</v>
      </c>
      <c r="J85" s="29">
        <f t="shared" si="2"/>
        <v>1000</v>
      </c>
      <c r="K85" s="29">
        <f t="shared" si="3"/>
        <v>42.57823715188056</v>
      </c>
    </row>
    <row r="86" spans="1:11" ht="15">
      <c r="A86" s="36" t="s">
        <v>7</v>
      </c>
      <c r="B86" s="37">
        <v>7700000</v>
      </c>
      <c r="C86" s="38">
        <v>77000</v>
      </c>
      <c r="D86" s="39" t="s">
        <v>61</v>
      </c>
      <c r="E86" s="38"/>
      <c r="F86" s="39"/>
      <c r="G86" s="39"/>
      <c r="H86" s="92">
        <f>H87+H97+H106+H112+H115+H116+H113+H114</f>
        <v>87801.7</v>
      </c>
      <c r="I86" s="80">
        <f>I87+I97+I106+I112+I115+I116+I113+I114</f>
        <v>45027.600000000006</v>
      </c>
      <c r="J86" s="77">
        <f t="shared" si="2"/>
        <v>42774.09999999999</v>
      </c>
      <c r="K86" s="77">
        <f t="shared" si="3"/>
        <v>51.283289503506204</v>
      </c>
    </row>
    <row r="87" spans="1:11" ht="30">
      <c r="A87" s="61" t="s">
        <v>34</v>
      </c>
      <c r="B87" s="62">
        <v>7710000</v>
      </c>
      <c r="C87" s="63">
        <v>77100</v>
      </c>
      <c r="D87" s="64" t="s">
        <v>61</v>
      </c>
      <c r="E87" s="63"/>
      <c r="F87" s="64"/>
      <c r="G87" s="64"/>
      <c r="H87" s="96">
        <f>SUM(H88:H96)</f>
        <v>40522.700000000004</v>
      </c>
      <c r="I87" s="85">
        <f>SUM(I88:I96)</f>
        <v>19633.500000000004</v>
      </c>
      <c r="J87" s="30">
        <f t="shared" si="2"/>
        <v>20889.2</v>
      </c>
      <c r="K87" s="30">
        <f t="shared" si="3"/>
        <v>48.45062150350298</v>
      </c>
    </row>
    <row r="88" spans="1:11" ht="30">
      <c r="A88" s="65" t="s">
        <v>8</v>
      </c>
      <c r="B88" s="26">
        <v>7717370</v>
      </c>
      <c r="C88" s="47">
        <v>77101</v>
      </c>
      <c r="D88" s="4">
        <v>76700</v>
      </c>
      <c r="E88" s="4">
        <v>600</v>
      </c>
      <c r="F88" s="6" t="s">
        <v>40</v>
      </c>
      <c r="G88" s="6" t="s">
        <v>35</v>
      </c>
      <c r="H88" s="97">
        <f>25402.9-275.8</f>
        <v>25127.100000000002</v>
      </c>
      <c r="I88" s="86">
        <v>11969</v>
      </c>
      <c r="J88" s="29">
        <f t="shared" si="2"/>
        <v>13158.100000000002</v>
      </c>
      <c r="K88" s="29">
        <f t="shared" si="3"/>
        <v>47.63382961026142</v>
      </c>
    </row>
    <row r="89" spans="1:11" ht="15">
      <c r="A89" s="110" t="s">
        <v>57</v>
      </c>
      <c r="B89" s="43">
        <v>7710059</v>
      </c>
      <c r="C89" s="47">
        <v>77102</v>
      </c>
      <c r="D89" s="42" t="s">
        <v>74</v>
      </c>
      <c r="E89" s="41">
        <v>600</v>
      </c>
      <c r="F89" s="42" t="s">
        <v>40</v>
      </c>
      <c r="G89" s="42" t="s">
        <v>35</v>
      </c>
      <c r="H89" s="94">
        <f>13447.9-783.8</f>
        <v>12664.1</v>
      </c>
      <c r="I89" s="82">
        <v>6447.9</v>
      </c>
      <c r="J89" s="29">
        <f t="shared" si="2"/>
        <v>6216.200000000001</v>
      </c>
      <c r="K89" s="29">
        <f t="shared" si="3"/>
        <v>50.91479062862737</v>
      </c>
    </row>
    <row r="90" spans="1:11" ht="15">
      <c r="A90" s="111"/>
      <c r="B90" s="26">
        <v>7717390</v>
      </c>
      <c r="C90" s="47">
        <v>77102</v>
      </c>
      <c r="D90" s="4">
        <v>76900</v>
      </c>
      <c r="E90" s="4">
        <v>600</v>
      </c>
      <c r="F90" s="42" t="s">
        <v>40</v>
      </c>
      <c r="G90" s="42" t="s">
        <v>35</v>
      </c>
      <c r="H90" s="97">
        <v>292.9</v>
      </c>
      <c r="I90" s="86">
        <v>146.5</v>
      </c>
      <c r="J90" s="29">
        <f t="shared" si="2"/>
        <v>146.39999999999998</v>
      </c>
      <c r="K90" s="29">
        <f t="shared" si="3"/>
        <v>50.01707067258451</v>
      </c>
    </row>
    <row r="91" spans="1:11" ht="15">
      <c r="A91" s="124"/>
      <c r="B91" s="43">
        <v>7719915</v>
      </c>
      <c r="C91" s="47">
        <v>77102</v>
      </c>
      <c r="D91" s="41">
        <v>99150</v>
      </c>
      <c r="E91" s="41">
        <v>600</v>
      </c>
      <c r="F91" s="42" t="s">
        <v>40</v>
      </c>
      <c r="G91" s="42" t="s">
        <v>35</v>
      </c>
      <c r="H91" s="94">
        <f>1080-43.2</f>
        <v>1036.8</v>
      </c>
      <c r="I91" s="82">
        <v>320</v>
      </c>
      <c r="J91" s="29">
        <f t="shared" si="2"/>
        <v>716.8</v>
      </c>
      <c r="K91" s="29">
        <f t="shared" si="3"/>
        <v>30.864197530864203</v>
      </c>
    </row>
    <row r="92" spans="1:11" ht="15" customHeight="1">
      <c r="A92" s="31" t="s">
        <v>9</v>
      </c>
      <c r="B92" s="43">
        <v>7719916</v>
      </c>
      <c r="C92" s="47">
        <v>77104</v>
      </c>
      <c r="D92" s="41">
        <v>99160</v>
      </c>
      <c r="E92" s="41">
        <v>200</v>
      </c>
      <c r="F92" s="42" t="s">
        <v>40</v>
      </c>
      <c r="G92" s="42" t="s">
        <v>35</v>
      </c>
      <c r="H92" s="94">
        <v>16</v>
      </c>
      <c r="I92" s="82">
        <v>0</v>
      </c>
      <c r="J92" s="29">
        <f t="shared" si="2"/>
        <v>16</v>
      </c>
      <c r="K92" s="29">
        <f t="shared" si="3"/>
        <v>0</v>
      </c>
    </row>
    <row r="93" spans="1:11" ht="15" customHeight="1">
      <c r="A93" s="89" t="s">
        <v>123</v>
      </c>
      <c r="B93" s="43"/>
      <c r="C93" s="47">
        <v>77103</v>
      </c>
      <c r="D93" s="41">
        <v>69100</v>
      </c>
      <c r="E93" s="41">
        <v>600</v>
      </c>
      <c r="F93" s="42" t="s">
        <v>40</v>
      </c>
      <c r="G93" s="42" t="s">
        <v>35</v>
      </c>
      <c r="H93" s="94">
        <f>890.2+1151.7-1641.7</f>
        <v>400.20000000000005</v>
      </c>
      <c r="I93" s="82">
        <v>119.7</v>
      </c>
      <c r="J93" s="29">
        <f t="shared" si="2"/>
        <v>280.50000000000006</v>
      </c>
      <c r="K93" s="29">
        <f t="shared" si="3"/>
        <v>29.91004497751124</v>
      </c>
    </row>
    <row r="94" spans="1:11" ht="15" customHeight="1">
      <c r="A94" s="110" t="s">
        <v>54</v>
      </c>
      <c r="B94" s="46">
        <v>7717200</v>
      </c>
      <c r="C94" s="47">
        <v>77107</v>
      </c>
      <c r="D94" s="47">
        <v>77800</v>
      </c>
      <c r="E94" s="4">
        <v>100</v>
      </c>
      <c r="F94" s="6" t="s">
        <v>40</v>
      </c>
      <c r="G94" s="42" t="s">
        <v>44</v>
      </c>
      <c r="H94" s="97">
        <v>34.4</v>
      </c>
      <c r="I94" s="86">
        <v>14.3</v>
      </c>
      <c r="J94" s="29">
        <f t="shared" si="2"/>
        <v>20.099999999999998</v>
      </c>
      <c r="K94" s="29">
        <f t="shared" si="3"/>
        <v>41.56976744186046</v>
      </c>
    </row>
    <row r="95" spans="1:11" ht="15" customHeight="1">
      <c r="A95" s="111"/>
      <c r="B95" s="46">
        <v>7717200</v>
      </c>
      <c r="C95" s="47">
        <v>77107</v>
      </c>
      <c r="D95" s="47">
        <v>77800</v>
      </c>
      <c r="E95" s="4">
        <v>200</v>
      </c>
      <c r="F95" s="6" t="s">
        <v>40</v>
      </c>
      <c r="G95" s="42" t="s">
        <v>44</v>
      </c>
      <c r="H95" s="97">
        <v>11</v>
      </c>
      <c r="I95" s="86">
        <v>3.2</v>
      </c>
      <c r="J95" s="29">
        <f t="shared" si="2"/>
        <v>7.8</v>
      </c>
      <c r="K95" s="29">
        <f t="shared" si="3"/>
        <v>29.090909090909093</v>
      </c>
    </row>
    <row r="96" spans="1:11" ht="15" customHeight="1">
      <c r="A96" s="124"/>
      <c r="B96" s="26">
        <v>7717350</v>
      </c>
      <c r="C96" s="47">
        <v>77107</v>
      </c>
      <c r="D96" s="4">
        <v>77900</v>
      </c>
      <c r="E96" s="4">
        <v>300</v>
      </c>
      <c r="F96" s="42" t="s">
        <v>41</v>
      </c>
      <c r="G96" s="42" t="s">
        <v>37</v>
      </c>
      <c r="H96" s="97">
        <v>940.2</v>
      </c>
      <c r="I96" s="86">
        <v>612.9</v>
      </c>
      <c r="J96" s="29">
        <f t="shared" si="2"/>
        <v>327.30000000000007</v>
      </c>
      <c r="K96" s="29">
        <f t="shared" si="3"/>
        <v>65.18825781748563</v>
      </c>
    </row>
    <row r="97" spans="1:11" ht="30">
      <c r="A97" s="61" t="s">
        <v>10</v>
      </c>
      <c r="B97" s="62">
        <v>7720000</v>
      </c>
      <c r="C97" s="63">
        <v>77200</v>
      </c>
      <c r="D97" s="64" t="s">
        <v>61</v>
      </c>
      <c r="E97" s="63"/>
      <c r="F97" s="64"/>
      <c r="G97" s="64"/>
      <c r="H97" s="96">
        <f>SUM(H98:H105)</f>
        <v>32983.5</v>
      </c>
      <c r="I97" s="85">
        <f>SUM(I98:I105)</f>
        <v>18216.9</v>
      </c>
      <c r="J97" s="30">
        <f t="shared" si="2"/>
        <v>14766.599999999999</v>
      </c>
      <c r="K97" s="30">
        <f t="shared" si="3"/>
        <v>55.230342443949255</v>
      </c>
    </row>
    <row r="98" spans="1:11" ht="15" customHeight="1">
      <c r="A98" s="107" t="s">
        <v>13</v>
      </c>
      <c r="B98" s="43">
        <v>7720059</v>
      </c>
      <c r="C98" s="47">
        <v>77201</v>
      </c>
      <c r="D98" s="42" t="s">
        <v>74</v>
      </c>
      <c r="E98" s="41">
        <v>600</v>
      </c>
      <c r="F98" s="42" t="s">
        <v>40</v>
      </c>
      <c r="G98" s="42" t="s">
        <v>43</v>
      </c>
      <c r="H98" s="94">
        <f>3947.4-257.1+90</f>
        <v>3780.3</v>
      </c>
      <c r="I98" s="82">
        <v>1969.9</v>
      </c>
      <c r="J98" s="29">
        <f t="shared" si="2"/>
        <v>1810.4</v>
      </c>
      <c r="K98" s="29">
        <f t="shared" si="3"/>
        <v>52.10962092955585</v>
      </c>
    </row>
    <row r="99" spans="1:11" ht="15">
      <c r="A99" s="109"/>
      <c r="B99" s="26">
        <v>7727340</v>
      </c>
      <c r="C99" s="47">
        <v>77201</v>
      </c>
      <c r="D99" s="4">
        <v>77000</v>
      </c>
      <c r="E99" s="4">
        <v>600</v>
      </c>
      <c r="F99" s="42" t="s">
        <v>40</v>
      </c>
      <c r="G99" s="42" t="s">
        <v>43</v>
      </c>
      <c r="H99" s="97">
        <v>27833.9</v>
      </c>
      <c r="I99" s="86">
        <v>15750.3</v>
      </c>
      <c r="J99" s="29">
        <f t="shared" si="2"/>
        <v>12083.600000000002</v>
      </c>
      <c r="K99" s="29">
        <f t="shared" si="3"/>
        <v>56.58675212600461</v>
      </c>
    </row>
    <row r="100" spans="1:12" s="11" customFormat="1" ht="15">
      <c r="A100" s="110" t="s">
        <v>55</v>
      </c>
      <c r="B100" s="26">
        <v>7727400</v>
      </c>
      <c r="C100" s="47">
        <v>77202</v>
      </c>
      <c r="D100" s="4">
        <v>77200</v>
      </c>
      <c r="E100" s="4">
        <v>600</v>
      </c>
      <c r="F100" s="42" t="s">
        <v>40</v>
      </c>
      <c r="G100" s="42" t="s">
        <v>43</v>
      </c>
      <c r="H100" s="97">
        <v>671.7</v>
      </c>
      <c r="I100" s="86">
        <v>369.4</v>
      </c>
      <c r="J100" s="29">
        <f t="shared" si="2"/>
        <v>302.30000000000007</v>
      </c>
      <c r="K100" s="29">
        <f t="shared" si="3"/>
        <v>54.99478934047938</v>
      </c>
      <c r="L100" s="76"/>
    </row>
    <row r="101" spans="1:11" ht="15" customHeight="1">
      <c r="A101" s="111"/>
      <c r="B101" s="26"/>
      <c r="C101" s="47">
        <v>77202</v>
      </c>
      <c r="D101" s="4">
        <v>77270</v>
      </c>
      <c r="E101" s="4">
        <v>600</v>
      </c>
      <c r="F101" s="42" t="s">
        <v>40</v>
      </c>
      <c r="G101" s="42" t="s">
        <v>43</v>
      </c>
      <c r="H101" s="97">
        <f>200</f>
        <v>200</v>
      </c>
      <c r="I101" s="86">
        <v>97.6</v>
      </c>
      <c r="J101" s="29">
        <f t="shared" si="2"/>
        <v>102.4</v>
      </c>
      <c r="K101" s="29">
        <f t="shared" si="3"/>
        <v>48.8</v>
      </c>
    </row>
    <row r="102" spans="1:11" ht="15">
      <c r="A102" s="111"/>
      <c r="B102" s="46">
        <v>7727330</v>
      </c>
      <c r="C102" s="47">
        <v>77202</v>
      </c>
      <c r="D102" s="47">
        <v>77300</v>
      </c>
      <c r="E102" s="4">
        <v>100</v>
      </c>
      <c r="F102" s="42" t="s">
        <v>40</v>
      </c>
      <c r="G102" s="42" t="s">
        <v>44</v>
      </c>
      <c r="H102" s="97">
        <v>43</v>
      </c>
      <c r="I102" s="86">
        <v>18.8</v>
      </c>
      <c r="J102" s="29">
        <f t="shared" si="2"/>
        <v>24.2</v>
      </c>
      <c r="K102" s="29">
        <f t="shared" si="3"/>
        <v>43.72093023255814</v>
      </c>
    </row>
    <row r="103" spans="1:11" ht="15">
      <c r="A103" s="124"/>
      <c r="B103" s="46">
        <v>7727330</v>
      </c>
      <c r="C103" s="47">
        <v>77202</v>
      </c>
      <c r="D103" s="47">
        <v>77300</v>
      </c>
      <c r="E103" s="4">
        <v>200</v>
      </c>
      <c r="F103" s="42" t="s">
        <v>40</v>
      </c>
      <c r="G103" s="42" t="s">
        <v>44</v>
      </c>
      <c r="H103" s="97">
        <f>5.7-2.4</f>
        <v>3.3000000000000003</v>
      </c>
      <c r="I103" s="86">
        <v>0</v>
      </c>
      <c r="J103" s="29">
        <f t="shared" si="2"/>
        <v>3.3000000000000003</v>
      </c>
      <c r="K103" s="29">
        <f t="shared" si="3"/>
        <v>0</v>
      </c>
    </row>
    <row r="104" spans="1:11" ht="30">
      <c r="A104" s="31" t="s">
        <v>11</v>
      </c>
      <c r="B104" s="43">
        <v>7729917</v>
      </c>
      <c r="C104" s="47">
        <v>77204</v>
      </c>
      <c r="D104" s="41">
        <v>99170</v>
      </c>
      <c r="E104" s="41">
        <v>200</v>
      </c>
      <c r="F104" s="42" t="s">
        <v>40</v>
      </c>
      <c r="G104" s="42" t="s">
        <v>43</v>
      </c>
      <c r="H104" s="94">
        <v>151.3</v>
      </c>
      <c r="I104" s="82">
        <v>10.9</v>
      </c>
      <c r="J104" s="29">
        <f t="shared" si="2"/>
        <v>140.4</v>
      </c>
      <c r="K104" s="29">
        <f t="shared" si="3"/>
        <v>7.204230006609386</v>
      </c>
    </row>
    <row r="105" spans="1:11" ht="15" customHeight="1">
      <c r="A105" s="31" t="s">
        <v>124</v>
      </c>
      <c r="B105" s="43"/>
      <c r="C105" s="47">
        <v>77203</v>
      </c>
      <c r="D105" s="41">
        <v>69100</v>
      </c>
      <c r="E105" s="41">
        <v>600</v>
      </c>
      <c r="F105" s="42" t="s">
        <v>40</v>
      </c>
      <c r="G105" s="42" t="s">
        <v>43</v>
      </c>
      <c r="H105" s="94">
        <v>300</v>
      </c>
      <c r="I105" s="82">
        <v>0</v>
      </c>
      <c r="J105" s="29">
        <f t="shared" si="2"/>
        <v>300</v>
      </c>
      <c r="K105" s="29">
        <f t="shared" si="3"/>
        <v>0</v>
      </c>
    </row>
    <row r="106" spans="1:11" ht="30">
      <c r="A106" s="61" t="s">
        <v>12</v>
      </c>
      <c r="B106" s="62">
        <v>7730000</v>
      </c>
      <c r="C106" s="63">
        <v>77300</v>
      </c>
      <c r="D106" s="64" t="s">
        <v>61</v>
      </c>
      <c r="E106" s="63"/>
      <c r="F106" s="64"/>
      <c r="G106" s="64"/>
      <c r="H106" s="98">
        <f>H107+H108+H109+H110+H111</f>
        <v>12503.5</v>
      </c>
      <c r="I106" s="87">
        <f>I107+I108+I109+I110+I111</f>
        <v>6360.500000000001</v>
      </c>
      <c r="J106" s="30">
        <f t="shared" si="2"/>
        <v>6142.999999999999</v>
      </c>
      <c r="K106" s="30">
        <f t="shared" si="3"/>
        <v>50.86975646818891</v>
      </c>
    </row>
    <row r="107" spans="1:11" ht="15" customHeight="1">
      <c r="A107" s="125" t="s">
        <v>125</v>
      </c>
      <c r="B107" s="43">
        <v>7730059</v>
      </c>
      <c r="C107" s="41">
        <v>77301</v>
      </c>
      <c r="D107" s="5" t="s">
        <v>77</v>
      </c>
      <c r="E107" s="41">
        <v>600</v>
      </c>
      <c r="F107" s="42" t="s">
        <v>40</v>
      </c>
      <c r="G107" s="42" t="s">
        <v>36</v>
      </c>
      <c r="H107" s="94">
        <f>6345.5-1</f>
        <v>6344.5</v>
      </c>
      <c r="I107" s="82">
        <v>3484.9</v>
      </c>
      <c r="J107" s="29">
        <f t="shared" si="2"/>
        <v>2859.6</v>
      </c>
      <c r="K107" s="29">
        <f t="shared" si="3"/>
        <v>54.9278902986839</v>
      </c>
    </row>
    <row r="108" spans="1:12" s="11" customFormat="1" ht="15" customHeight="1">
      <c r="A108" s="126"/>
      <c r="B108" s="43">
        <v>7730059</v>
      </c>
      <c r="C108" s="41">
        <v>77301</v>
      </c>
      <c r="D108" s="5" t="s">
        <v>78</v>
      </c>
      <c r="E108" s="41">
        <v>600</v>
      </c>
      <c r="F108" s="42" t="s">
        <v>40</v>
      </c>
      <c r="G108" s="42" t="s">
        <v>36</v>
      </c>
      <c r="H108" s="94">
        <f>5504+4.3</f>
        <v>5508.3</v>
      </c>
      <c r="I108" s="82">
        <v>2604.3</v>
      </c>
      <c r="J108" s="29">
        <f t="shared" si="2"/>
        <v>2904</v>
      </c>
      <c r="K108" s="29">
        <f t="shared" si="3"/>
        <v>47.279559936822615</v>
      </c>
      <c r="L108" s="76"/>
    </row>
    <row r="109" spans="1:11" ht="15">
      <c r="A109" s="56" t="s">
        <v>126</v>
      </c>
      <c r="B109" s="43"/>
      <c r="C109" s="41">
        <v>77302</v>
      </c>
      <c r="D109" s="66" t="s">
        <v>127</v>
      </c>
      <c r="E109" s="41">
        <v>600</v>
      </c>
      <c r="F109" s="42" t="s">
        <v>40</v>
      </c>
      <c r="G109" s="42" t="s">
        <v>36</v>
      </c>
      <c r="H109" s="94">
        <v>45.9</v>
      </c>
      <c r="I109" s="82">
        <v>0</v>
      </c>
      <c r="J109" s="29">
        <f t="shared" si="2"/>
        <v>45.9</v>
      </c>
      <c r="K109" s="29">
        <f t="shared" si="3"/>
        <v>0</v>
      </c>
    </row>
    <row r="110" spans="1:11" ht="15" customHeight="1">
      <c r="A110" s="56" t="s">
        <v>137</v>
      </c>
      <c r="B110" s="43"/>
      <c r="C110" s="47">
        <v>77305</v>
      </c>
      <c r="D110" s="47" t="s">
        <v>138</v>
      </c>
      <c r="E110" s="41">
        <v>600</v>
      </c>
      <c r="F110" s="42" t="s">
        <v>40</v>
      </c>
      <c r="G110" s="42" t="s">
        <v>36</v>
      </c>
      <c r="H110" s="94">
        <v>0.6</v>
      </c>
      <c r="I110" s="82">
        <v>0</v>
      </c>
      <c r="J110" s="29">
        <f t="shared" si="2"/>
        <v>0.6</v>
      </c>
      <c r="K110" s="29">
        <f t="shared" si="3"/>
        <v>0</v>
      </c>
    </row>
    <row r="111" spans="1:11" ht="24">
      <c r="A111" s="56" t="s">
        <v>139</v>
      </c>
      <c r="B111" s="43"/>
      <c r="C111" s="47">
        <v>77305</v>
      </c>
      <c r="D111" s="47">
        <v>71800</v>
      </c>
      <c r="E111" s="41">
        <v>600</v>
      </c>
      <c r="F111" s="42" t="s">
        <v>40</v>
      </c>
      <c r="G111" s="42" t="s">
        <v>36</v>
      </c>
      <c r="H111" s="94">
        <v>604.2</v>
      </c>
      <c r="I111" s="82">
        <v>271.3</v>
      </c>
      <c r="J111" s="29">
        <f t="shared" si="2"/>
        <v>332.90000000000003</v>
      </c>
      <c r="K111" s="29">
        <f t="shared" si="3"/>
        <v>44.90235021516054</v>
      </c>
    </row>
    <row r="112" spans="1:11" ht="15" customHeight="1">
      <c r="A112" s="107" t="s">
        <v>14</v>
      </c>
      <c r="B112" s="43">
        <v>7790420</v>
      </c>
      <c r="C112" s="41">
        <v>77001</v>
      </c>
      <c r="D112" s="42" t="s">
        <v>73</v>
      </c>
      <c r="E112" s="41">
        <v>100</v>
      </c>
      <c r="F112" s="42" t="s">
        <v>40</v>
      </c>
      <c r="G112" s="42" t="s">
        <v>44</v>
      </c>
      <c r="H112" s="94">
        <v>1563.8</v>
      </c>
      <c r="I112" s="82">
        <v>676.1</v>
      </c>
      <c r="J112" s="29">
        <f t="shared" si="2"/>
        <v>887.6999999999999</v>
      </c>
      <c r="K112" s="29">
        <f t="shared" si="3"/>
        <v>43.23442895510935</v>
      </c>
    </row>
    <row r="113" spans="1:11" ht="15">
      <c r="A113" s="108"/>
      <c r="B113" s="43">
        <v>7790420</v>
      </c>
      <c r="C113" s="41">
        <v>77001</v>
      </c>
      <c r="D113" s="42" t="s">
        <v>73</v>
      </c>
      <c r="E113" s="41">
        <v>200</v>
      </c>
      <c r="F113" s="42" t="s">
        <v>40</v>
      </c>
      <c r="G113" s="42" t="s">
        <v>44</v>
      </c>
      <c r="H113" s="94">
        <f>17.9+70</f>
        <v>87.9</v>
      </c>
      <c r="I113" s="82">
        <v>87.1</v>
      </c>
      <c r="J113" s="29">
        <f t="shared" si="2"/>
        <v>0.8000000000000114</v>
      </c>
      <c r="K113" s="29">
        <f t="shared" si="3"/>
        <v>99.08987485779294</v>
      </c>
    </row>
    <row r="114" spans="1:11" ht="15">
      <c r="A114" s="109"/>
      <c r="B114" s="43">
        <v>7790420</v>
      </c>
      <c r="C114" s="41">
        <v>77001</v>
      </c>
      <c r="D114" s="42" t="s">
        <v>73</v>
      </c>
      <c r="E114" s="41">
        <v>800</v>
      </c>
      <c r="F114" s="42" t="s">
        <v>40</v>
      </c>
      <c r="G114" s="42" t="s">
        <v>44</v>
      </c>
      <c r="H114" s="94">
        <f>3.6+0.8+1</f>
        <v>5.4</v>
      </c>
      <c r="I114" s="82">
        <v>1.8</v>
      </c>
      <c r="J114" s="29">
        <f t="shared" si="2"/>
        <v>3.6000000000000005</v>
      </c>
      <c r="K114" s="29">
        <f t="shared" si="3"/>
        <v>33.33333333333333</v>
      </c>
    </row>
    <row r="115" spans="1:11" ht="15" customHeight="1">
      <c r="A115" s="31" t="s">
        <v>64</v>
      </c>
      <c r="B115" s="43">
        <v>7799918</v>
      </c>
      <c r="C115" s="41">
        <v>77002</v>
      </c>
      <c r="D115" s="41">
        <v>99180</v>
      </c>
      <c r="E115" s="41">
        <v>200</v>
      </c>
      <c r="F115" s="42" t="s">
        <v>40</v>
      </c>
      <c r="G115" s="42" t="s">
        <v>44</v>
      </c>
      <c r="H115" s="94">
        <v>84.9</v>
      </c>
      <c r="I115" s="82">
        <v>51.7</v>
      </c>
      <c r="J115" s="29">
        <f t="shared" si="2"/>
        <v>33.2</v>
      </c>
      <c r="K115" s="29">
        <f t="shared" si="3"/>
        <v>60.89517078916372</v>
      </c>
    </row>
    <row r="116" spans="1:12" s="12" customFormat="1" ht="15">
      <c r="A116" s="31" t="s">
        <v>15</v>
      </c>
      <c r="B116" s="43">
        <v>7799919</v>
      </c>
      <c r="C116" s="41">
        <v>77003</v>
      </c>
      <c r="D116" s="41">
        <v>99190</v>
      </c>
      <c r="E116" s="41">
        <v>200</v>
      </c>
      <c r="F116" s="42" t="s">
        <v>40</v>
      </c>
      <c r="G116" s="42" t="s">
        <v>44</v>
      </c>
      <c r="H116" s="94">
        <v>50</v>
      </c>
      <c r="I116" s="82">
        <v>0</v>
      </c>
      <c r="J116" s="29">
        <f t="shared" si="2"/>
        <v>50</v>
      </c>
      <c r="K116" s="29">
        <f t="shared" si="3"/>
        <v>0</v>
      </c>
      <c r="L116" s="78"/>
    </row>
    <row r="117" spans="1:12" s="11" customFormat="1" ht="30">
      <c r="A117" s="36" t="s">
        <v>18</v>
      </c>
      <c r="B117" s="37">
        <v>7800000</v>
      </c>
      <c r="C117" s="38">
        <v>78000</v>
      </c>
      <c r="D117" s="39" t="s">
        <v>61</v>
      </c>
      <c r="E117" s="38"/>
      <c r="F117" s="39"/>
      <c r="G117" s="39"/>
      <c r="H117" s="92">
        <f>SUM(H118:H127)</f>
        <v>13345.9</v>
      </c>
      <c r="I117" s="80">
        <f>SUM(I118:I127)</f>
        <v>6579.700000000001</v>
      </c>
      <c r="J117" s="77">
        <f t="shared" si="2"/>
        <v>6766.199999999999</v>
      </c>
      <c r="K117" s="77">
        <f t="shared" si="3"/>
        <v>49.301283540263306</v>
      </c>
      <c r="L117" s="76"/>
    </row>
    <row r="118" spans="1:12" s="11" customFormat="1" ht="15" customHeight="1">
      <c r="A118" s="89" t="s">
        <v>19</v>
      </c>
      <c r="B118" s="43">
        <v>7899920</v>
      </c>
      <c r="C118" s="41">
        <v>78001</v>
      </c>
      <c r="D118" s="41">
        <v>99200</v>
      </c>
      <c r="E118" s="41">
        <v>600</v>
      </c>
      <c r="F118" s="42" t="s">
        <v>46</v>
      </c>
      <c r="G118" s="42" t="s">
        <v>35</v>
      </c>
      <c r="H118" s="94">
        <f>787.7+293.5-6-10.4</f>
        <v>1064.8</v>
      </c>
      <c r="I118" s="83">
        <v>530.6</v>
      </c>
      <c r="J118" s="29">
        <f t="shared" si="2"/>
        <v>534.1999999999999</v>
      </c>
      <c r="K118" s="29">
        <f t="shared" si="3"/>
        <v>49.830954169797145</v>
      </c>
      <c r="L118" s="76"/>
    </row>
    <row r="119" spans="1:12" s="11" customFormat="1" ht="15" customHeight="1">
      <c r="A119" s="107" t="s">
        <v>128</v>
      </c>
      <c r="B119" s="43">
        <v>7890059</v>
      </c>
      <c r="C119" s="41">
        <v>78002</v>
      </c>
      <c r="D119" s="42" t="s">
        <v>73</v>
      </c>
      <c r="E119" s="41">
        <v>100</v>
      </c>
      <c r="F119" s="42" t="s">
        <v>45</v>
      </c>
      <c r="G119" s="42" t="s">
        <v>43</v>
      </c>
      <c r="H119" s="94">
        <f>913.5-14.8</f>
        <v>898.7</v>
      </c>
      <c r="I119" s="82">
        <v>402</v>
      </c>
      <c r="J119" s="29">
        <f t="shared" si="2"/>
        <v>496.70000000000005</v>
      </c>
      <c r="K119" s="29">
        <f t="shared" si="3"/>
        <v>44.73127851340825</v>
      </c>
      <c r="L119" s="76"/>
    </row>
    <row r="120" spans="1:12" s="11" customFormat="1" ht="15">
      <c r="A120" s="108"/>
      <c r="B120" s="43"/>
      <c r="C120" s="41">
        <v>78002</v>
      </c>
      <c r="D120" s="42" t="s">
        <v>73</v>
      </c>
      <c r="E120" s="41">
        <v>200</v>
      </c>
      <c r="F120" s="42" t="s">
        <v>45</v>
      </c>
      <c r="G120" s="42" t="s">
        <v>43</v>
      </c>
      <c r="H120" s="94">
        <v>375.2</v>
      </c>
      <c r="I120" s="82">
        <v>160.3</v>
      </c>
      <c r="J120" s="29">
        <f t="shared" si="2"/>
        <v>214.89999999999998</v>
      </c>
      <c r="K120" s="29">
        <f t="shared" si="3"/>
        <v>42.723880597014926</v>
      </c>
      <c r="L120" s="76"/>
    </row>
    <row r="121" spans="1:12" s="11" customFormat="1" ht="15">
      <c r="A121" s="109"/>
      <c r="B121" s="43"/>
      <c r="C121" s="41">
        <v>78002</v>
      </c>
      <c r="D121" s="42" t="s">
        <v>73</v>
      </c>
      <c r="E121" s="41">
        <v>800</v>
      </c>
      <c r="F121" s="42" t="s">
        <v>45</v>
      </c>
      <c r="G121" s="42" t="s">
        <v>43</v>
      </c>
      <c r="H121" s="94">
        <v>1</v>
      </c>
      <c r="I121" s="82">
        <v>0</v>
      </c>
      <c r="J121" s="29">
        <f t="shared" si="2"/>
        <v>1</v>
      </c>
      <c r="K121" s="29">
        <f t="shared" si="3"/>
        <v>0</v>
      </c>
      <c r="L121" s="76"/>
    </row>
    <row r="122" spans="1:12" s="11" customFormat="1" ht="15">
      <c r="A122" s="31" t="s">
        <v>20</v>
      </c>
      <c r="B122" s="43">
        <v>7890059</v>
      </c>
      <c r="C122" s="41">
        <v>78003</v>
      </c>
      <c r="D122" s="42" t="s">
        <v>74</v>
      </c>
      <c r="E122" s="41">
        <v>600</v>
      </c>
      <c r="F122" s="42" t="s">
        <v>46</v>
      </c>
      <c r="G122" s="42" t="s">
        <v>35</v>
      </c>
      <c r="H122" s="94">
        <f>6620.1-240.2-205.8</f>
        <v>6174.1</v>
      </c>
      <c r="I122" s="83">
        <v>3221.7</v>
      </c>
      <c r="J122" s="29">
        <f t="shared" si="2"/>
        <v>2952.4000000000005</v>
      </c>
      <c r="K122" s="29">
        <f t="shared" si="3"/>
        <v>52.18088466335173</v>
      </c>
      <c r="L122" s="76"/>
    </row>
    <row r="123" spans="1:11" ht="15" customHeight="1">
      <c r="A123" s="107" t="s">
        <v>79</v>
      </c>
      <c r="B123" s="43">
        <v>7899921</v>
      </c>
      <c r="C123" s="41">
        <v>78004</v>
      </c>
      <c r="D123" s="41">
        <v>99210</v>
      </c>
      <c r="E123" s="41">
        <v>200</v>
      </c>
      <c r="F123" s="42" t="s">
        <v>46</v>
      </c>
      <c r="G123" s="42" t="s">
        <v>35</v>
      </c>
      <c r="H123" s="94">
        <f>200+50</f>
        <v>250</v>
      </c>
      <c r="I123" s="82">
        <v>166.3</v>
      </c>
      <c r="J123" s="29">
        <f t="shared" si="2"/>
        <v>83.69999999999999</v>
      </c>
      <c r="K123" s="29">
        <f t="shared" si="3"/>
        <v>66.52</v>
      </c>
    </row>
    <row r="124" spans="1:11" ht="15">
      <c r="A124" s="109"/>
      <c r="B124" s="43">
        <v>7899922</v>
      </c>
      <c r="C124" s="41">
        <v>78004</v>
      </c>
      <c r="D124" s="41">
        <v>99220</v>
      </c>
      <c r="E124" s="41">
        <v>600</v>
      </c>
      <c r="F124" s="42" t="s">
        <v>46</v>
      </c>
      <c r="G124" s="42" t="s">
        <v>35</v>
      </c>
      <c r="H124" s="94">
        <f>502.9+1354+246.4-122.8</f>
        <v>1980.5000000000002</v>
      </c>
      <c r="I124" s="83">
        <v>851.5</v>
      </c>
      <c r="J124" s="29">
        <f t="shared" si="2"/>
        <v>1129.0000000000002</v>
      </c>
      <c r="K124" s="29">
        <f t="shared" si="3"/>
        <v>42.99419338550871</v>
      </c>
    </row>
    <row r="125" spans="1:11" ht="30">
      <c r="A125" s="31" t="s">
        <v>129</v>
      </c>
      <c r="B125" s="43"/>
      <c r="C125" s="41">
        <v>78005</v>
      </c>
      <c r="D125" s="41">
        <v>69100</v>
      </c>
      <c r="E125" s="41">
        <v>600</v>
      </c>
      <c r="F125" s="50" t="s">
        <v>46</v>
      </c>
      <c r="G125" s="50" t="s">
        <v>35</v>
      </c>
      <c r="H125" s="94">
        <v>599.6</v>
      </c>
      <c r="I125" s="82">
        <v>0</v>
      </c>
      <c r="J125" s="29">
        <f t="shared" si="2"/>
        <v>599.6</v>
      </c>
      <c r="K125" s="29">
        <f t="shared" si="3"/>
        <v>0</v>
      </c>
    </row>
    <row r="126" spans="1:11" ht="24">
      <c r="A126" s="56" t="s">
        <v>137</v>
      </c>
      <c r="B126" s="43"/>
      <c r="C126" s="48">
        <v>78007</v>
      </c>
      <c r="D126" s="47" t="s">
        <v>138</v>
      </c>
      <c r="E126" s="41">
        <v>600</v>
      </c>
      <c r="F126" s="50" t="s">
        <v>46</v>
      </c>
      <c r="G126" s="50" t="s">
        <v>35</v>
      </c>
      <c r="H126" s="94">
        <v>2</v>
      </c>
      <c r="I126" s="82">
        <v>0</v>
      </c>
      <c r="J126" s="29">
        <f t="shared" si="2"/>
        <v>2</v>
      </c>
      <c r="K126" s="29">
        <f t="shared" si="3"/>
        <v>0</v>
      </c>
    </row>
    <row r="127" spans="1:11" ht="24">
      <c r="A127" s="56" t="s">
        <v>139</v>
      </c>
      <c r="B127" s="43"/>
      <c r="C127" s="48">
        <v>78007</v>
      </c>
      <c r="D127" s="47">
        <v>71800</v>
      </c>
      <c r="E127" s="41">
        <v>600</v>
      </c>
      <c r="F127" s="50" t="s">
        <v>46</v>
      </c>
      <c r="G127" s="50" t="s">
        <v>35</v>
      </c>
      <c r="H127" s="94">
        <v>2000</v>
      </c>
      <c r="I127" s="82">
        <v>1247.3</v>
      </c>
      <c r="J127" s="29">
        <f t="shared" si="2"/>
        <v>752.7</v>
      </c>
      <c r="K127" s="29">
        <f t="shared" si="3"/>
        <v>62.364999999999995</v>
      </c>
    </row>
    <row r="128" spans="1:11" ht="30">
      <c r="A128" s="36" t="s">
        <v>25</v>
      </c>
      <c r="B128" s="37">
        <v>7900000</v>
      </c>
      <c r="C128" s="38">
        <v>79000</v>
      </c>
      <c r="D128" s="39" t="s">
        <v>61</v>
      </c>
      <c r="E128" s="38"/>
      <c r="F128" s="39"/>
      <c r="G128" s="39"/>
      <c r="H128" s="92">
        <f>SUM(H129:H134)</f>
        <v>20467.100000000002</v>
      </c>
      <c r="I128" s="80">
        <f>SUM(I129:I134)</f>
        <v>4725.500000000001</v>
      </c>
      <c r="J128" s="77">
        <f t="shared" si="2"/>
        <v>15741.600000000002</v>
      </c>
      <c r="K128" s="77">
        <f t="shared" si="3"/>
        <v>23.088273375319417</v>
      </c>
    </row>
    <row r="129" spans="1:11" ht="45">
      <c r="A129" s="53" t="s">
        <v>142</v>
      </c>
      <c r="B129" s="54">
        <v>7919999</v>
      </c>
      <c r="C129" s="41">
        <v>79001</v>
      </c>
      <c r="D129" s="41">
        <v>99990</v>
      </c>
      <c r="E129" s="41">
        <v>600</v>
      </c>
      <c r="F129" s="42" t="s">
        <v>40</v>
      </c>
      <c r="G129" s="42" t="s">
        <v>40</v>
      </c>
      <c r="H129" s="94">
        <v>280.7</v>
      </c>
      <c r="I129" s="82">
        <v>237.3</v>
      </c>
      <c r="J129" s="29">
        <f t="shared" si="2"/>
        <v>43.39999999999998</v>
      </c>
      <c r="K129" s="29">
        <f t="shared" si="3"/>
        <v>84.53865336658355</v>
      </c>
    </row>
    <row r="130" spans="1:11" ht="15" customHeight="1">
      <c r="A130" s="67" t="s">
        <v>26</v>
      </c>
      <c r="B130" s="54">
        <v>7999923</v>
      </c>
      <c r="C130" s="41">
        <v>79004</v>
      </c>
      <c r="D130" s="41">
        <v>99230</v>
      </c>
      <c r="E130" s="41">
        <v>400</v>
      </c>
      <c r="F130" s="42" t="s">
        <v>47</v>
      </c>
      <c r="G130" s="42" t="s">
        <v>42</v>
      </c>
      <c r="H130" s="94">
        <f>5679+16000-1663.8</f>
        <v>20015.2</v>
      </c>
      <c r="I130" s="82">
        <v>4439.1</v>
      </c>
      <c r="J130" s="29">
        <f t="shared" si="2"/>
        <v>15576.1</v>
      </c>
      <c r="K130" s="29">
        <f t="shared" si="3"/>
        <v>22.178644230384908</v>
      </c>
    </row>
    <row r="131" spans="1:11" ht="60">
      <c r="A131" s="53" t="s">
        <v>65</v>
      </c>
      <c r="B131" s="54">
        <v>7999925</v>
      </c>
      <c r="C131" s="41">
        <v>79006</v>
      </c>
      <c r="D131" s="41">
        <v>99250</v>
      </c>
      <c r="E131" s="41">
        <v>600</v>
      </c>
      <c r="F131" s="42" t="s">
        <v>41</v>
      </c>
      <c r="G131" s="42" t="s">
        <v>38</v>
      </c>
      <c r="H131" s="94">
        <v>19.7</v>
      </c>
      <c r="I131" s="82">
        <v>9.8</v>
      </c>
      <c r="J131" s="29">
        <f t="shared" si="2"/>
        <v>9.899999999999999</v>
      </c>
      <c r="K131" s="29">
        <f t="shared" si="3"/>
        <v>49.74619289340102</v>
      </c>
    </row>
    <row r="132" spans="1:11" ht="15">
      <c r="A132" s="53" t="s">
        <v>27</v>
      </c>
      <c r="B132" s="54">
        <v>7999926</v>
      </c>
      <c r="C132" s="41">
        <v>79007</v>
      </c>
      <c r="D132" s="41">
        <v>99260</v>
      </c>
      <c r="E132" s="41">
        <v>200</v>
      </c>
      <c r="F132" s="42" t="s">
        <v>40</v>
      </c>
      <c r="G132" s="42" t="s">
        <v>40</v>
      </c>
      <c r="H132" s="94">
        <v>10.5</v>
      </c>
      <c r="I132" s="82">
        <v>0</v>
      </c>
      <c r="J132" s="29">
        <f t="shared" si="2"/>
        <v>10.5</v>
      </c>
      <c r="K132" s="29">
        <f t="shared" si="3"/>
        <v>0</v>
      </c>
    </row>
    <row r="133" spans="1:11" ht="30">
      <c r="A133" s="31" t="s">
        <v>130</v>
      </c>
      <c r="B133" s="43"/>
      <c r="C133" s="41">
        <v>79010</v>
      </c>
      <c r="D133" s="41">
        <v>99310</v>
      </c>
      <c r="E133" s="41">
        <v>600</v>
      </c>
      <c r="F133" s="42" t="s">
        <v>47</v>
      </c>
      <c r="G133" s="42" t="s">
        <v>43</v>
      </c>
      <c r="H133" s="94">
        <v>100</v>
      </c>
      <c r="I133" s="82">
        <v>32.3</v>
      </c>
      <c r="J133" s="29">
        <f t="shared" si="2"/>
        <v>67.7</v>
      </c>
      <c r="K133" s="29">
        <f t="shared" si="3"/>
        <v>32.3</v>
      </c>
    </row>
    <row r="134" spans="1:11" ht="15">
      <c r="A134" s="28" t="s">
        <v>131</v>
      </c>
      <c r="B134" s="43"/>
      <c r="C134" s="41">
        <v>79012</v>
      </c>
      <c r="D134" s="41">
        <v>99310</v>
      </c>
      <c r="E134" s="41">
        <v>200</v>
      </c>
      <c r="F134" s="42" t="s">
        <v>47</v>
      </c>
      <c r="G134" s="42" t="s">
        <v>43</v>
      </c>
      <c r="H134" s="94">
        <v>41</v>
      </c>
      <c r="I134" s="82">
        <v>7</v>
      </c>
      <c r="J134" s="29">
        <f t="shared" si="2"/>
        <v>34</v>
      </c>
      <c r="K134" s="29">
        <f t="shared" si="3"/>
        <v>17.073170731707318</v>
      </c>
    </row>
    <row r="135" spans="1:11" ht="30">
      <c r="A135" s="68" t="s">
        <v>140</v>
      </c>
      <c r="B135" s="69">
        <v>9940880</v>
      </c>
      <c r="C135" s="70">
        <v>99300</v>
      </c>
      <c r="D135" s="79" t="s">
        <v>141</v>
      </c>
      <c r="E135" s="70">
        <v>300</v>
      </c>
      <c r="F135" s="72" t="s">
        <v>41</v>
      </c>
      <c r="G135" s="72" t="s">
        <v>36</v>
      </c>
      <c r="H135" s="99">
        <v>80</v>
      </c>
      <c r="I135" s="88">
        <f>80</f>
        <v>80</v>
      </c>
      <c r="J135" s="77">
        <f t="shared" si="2"/>
        <v>0</v>
      </c>
      <c r="K135" s="77">
        <f t="shared" si="3"/>
        <v>100</v>
      </c>
    </row>
    <row r="136" spans="1:11" ht="15">
      <c r="A136" s="68" t="s">
        <v>132</v>
      </c>
      <c r="B136" s="69">
        <v>9940880</v>
      </c>
      <c r="C136" s="70">
        <v>99300</v>
      </c>
      <c r="D136" s="71" t="s">
        <v>93</v>
      </c>
      <c r="E136" s="70">
        <v>200</v>
      </c>
      <c r="F136" s="72" t="s">
        <v>42</v>
      </c>
      <c r="G136" s="72" t="s">
        <v>36</v>
      </c>
      <c r="H136" s="99">
        <f>2280</f>
        <v>2280</v>
      </c>
      <c r="I136" s="88">
        <v>2275.7</v>
      </c>
      <c r="J136" s="77">
        <f t="shared" si="2"/>
        <v>4.300000000000182</v>
      </c>
      <c r="K136" s="77">
        <f t="shared" si="3"/>
        <v>99.81140350877192</v>
      </c>
    </row>
    <row r="137" spans="1:11" ht="30">
      <c r="A137" s="68" t="s">
        <v>89</v>
      </c>
      <c r="B137" s="69">
        <v>9940880</v>
      </c>
      <c r="C137" s="70">
        <v>99300</v>
      </c>
      <c r="D137" s="73" t="s">
        <v>87</v>
      </c>
      <c r="E137" s="70">
        <v>200</v>
      </c>
      <c r="F137" s="74" t="s">
        <v>37</v>
      </c>
      <c r="G137" s="74" t="s">
        <v>42</v>
      </c>
      <c r="H137" s="99">
        <v>44.6</v>
      </c>
      <c r="I137" s="88">
        <v>0</v>
      </c>
      <c r="J137" s="77">
        <f t="shared" si="2"/>
        <v>44.6</v>
      </c>
      <c r="K137" s="77">
        <f t="shared" si="3"/>
        <v>0</v>
      </c>
    </row>
    <row r="138" spans="1:11" ht="60">
      <c r="A138" s="75" t="s">
        <v>90</v>
      </c>
      <c r="B138" s="69">
        <v>9940880</v>
      </c>
      <c r="C138" s="70">
        <v>99300</v>
      </c>
      <c r="D138" s="73" t="s">
        <v>88</v>
      </c>
      <c r="E138" s="70">
        <v>200</v>
      </c>
      <c r="F138" s="74" t="s">
        <v>37</v>
      </c>
      <c r="G138" s="74" t="s">
        <v>42</v>
      </c>
      <c r="H138" s="99">
        <v>0.6</v>
      </c>
      <c r="I138" s="88">
        <v>0</v>
      </c>
      <c r="J138" s="77">
        <f t="shared" si="2"/>
        <v>0.6</v>
      </c>
      <c r="K138" s="77">
        <f t="shared" si="3"/>
        <v>0</v>
      </c>
    </row>
    <row r="139" spans="1:11" ht="15">
      <c r="A139" s="75" t="s">
        <v>133</v>
      </c>
      <c r="B139" s="69"/>
      <c r="C139" s="70">
        <v>99300</v>
      </c>
      <c r="D139" s="73" t="s">
        <v>83</v>
      </c>
      <c r="E139" s="70">
        <v>200</v>
      </c>
      <c r="F139" s="72" t="s">
        <v>35</v>
      </c>
      <c r="G139" s="72" t="s">
        <v>39</v>
      </c>
      <c r="H139" s="99">
        <v>150</v>
      </c>
      <c r="I139" s="88">
        <v>0</v>
      </c>
      <c r="J139" s="77">
        <f t="shared" si="2"/>
        <v>150</v>
      </c>
      <c r="K139" s="77">
        <f t="shared" si="3"/>
        <v>0</v>
      </c>
    </row>
    <row r="140" spans="1:11" ht="15">
      <c r="A140" s="75" t="s">
        <v>59</v>
      </c>
      <c r="B140" s="69">
        <v>9940880</v>
      </c>
      <c r="C140" s="70">
        <v>99400</v>
      </c>
      <c r="D140" s="73" t="s">
        <v>75</v>
      </c>
      <c r="E140" s="70">
        <v>800</v>
      </c>
      <c r="F140" s="73" t="s">
        <v>35</v>
      </c>
      <c r="G140" s="73" t="s">
        <v>47</v>
      </c>
      <c r="H140" s="99">
        <f>100-20</f>
        <v>80</v>
      </c>
      <c r="I140" s="88">
        <v>0</v>
      </c>
      <c r="J140" s="77">
        <f t="shared" si="2"/>
        <v>80</v>
      </c>
      <c r="K140" s="77">
        <f t="shared" si="3"/>
        <v>0</v>
      </c>
    </row>
    <row r="141" spans="1:11" ht="60">
      <c r="A141" s="75" t="s">
        <v>143</v>
      </c>
      <c r="B141" s="69"/>
      <c r="C141" s="70">
        <v>99300</v>
      </c>
      <c r="D141" s="73" t="s">
        <v>144</v>
      </c>
      <c r="E141" s="70">
        <v>200</v>
      </c>
      <c r="F141" s="73" t="s">
        <v>35</v>
      </c>
      <c r="G141" s="73" t="s">
        <v>42</v>
      </c>
      <c r="H141" s="99">
        <v>1.9</v>
      </c>
      <c r="I141" s="99">
        <v>0</v>
      </c>
      <c r="J141" s="77">
        <f t="shared" si="2"/>
        <v>1.9</v>
      </c>
      <c r="K141" s="77">
        <f t="shared" si="3"/>
        <v>0</v>
      </c>
    </row>
    <row r="142" spans="1:11" ht="15">
      <c r="A142" s="36" t="s">
        <v>33</v>
      </c>
      <c r="B142" s="37">
        <v>9500971</v>
      </c>
      <c r="C142" s="70">
        <v>95000</v>
      </c>
      <c r="D142" s="73" t="s">
        <v>66</v>
      </c>
      <c r="E142" s="38">
        <v>700</v>
      </c>
      <c r="F142" s="39" t="s">
        <v>39</v>
      </c>
      <c r="G142" s="39" t="s">
        <v>35</v>
      </c>
      <c r="H142" s="99">
        <v>7</v>
      </c>
      <c r="I142" s="88">
        <v>0</v>
      </c>
      <c r="J142" s="77">
        <f t="shared" si="2"/>
        <v>7</v>
      </c>
      <c r="K142" s="77">
        <f t="shared" si="3"/>
        <v>0</v>
      </c>
    </row>
    <row r="143" spans="10:11" ht="15">
      <c r="J143" s="10"/>
      <c r="K143" s="10"/>
    </row>
    <row r="144" spans="10:11" ht="15">
      <c r="J144" s="10"/>
      <c r="K144" s="10"/>
    </row>
    <row r="145" spans="10:11" ht="15">
      <c r="J145" s="10"/>
      <c r="K145" s="10"/>
    </row>
    <row r="146" spans="10:11" ht="15">
      <c r="J146" s="10"/>
      <c r="K146" s="10"/>
    </row>
    <row r="147" spans="10:11" ht="15">
      <c r="J147" s="10"/>
      <c r="K147" s="10"/>
    </row>
    <row r="148" spans="10:11" ht="15">
      <c r="J148" s="10"/>
      <c r="K148" s="10"/>
    </row>
    <row r="149" spans="10:11" ht="15">
      <c r="J149" s="10"/>
      <c r="K149" s="10"/>
    </row>
    <row r="150" spans="10:11" ht="15">
      <c r="J150" s="10"/>
      <c r="K150" s="10"/>
    </row>
    <row r="151" spans="10:11" ht="15">
      <c r="J151" s="10"/>
      <c r="K151" s="10"/>
    </row>
    <row r="152" spans="10:11" ht="15">
      <c r="J152" s="10"/>
      <c r="K152" s="10"/>
    </row>
    <row r="153" spans="10:11" ht="15">
      <c r="J153" s="10"/>
      <c r="K153" s="10"/>
    </row>
    <row r="154" spans="10:11" ht="15">
      <c r="J154" s="10"/>
      <c r="K154" s="10"/>
    </row>
    <row r="155" spans="10:11" ht="15">
      <c r="J155" s="10"/>
      <c r="K155" s="10"/>
    </row>
    <row r="156" spans="10:11" ht="15">
      <c r="J156" s="10"/>
      <c r="K156" s="10"/>
    </row>
    <row r="157" spans="10:11" ht="15">
      <c r="J157" s="10"/>
      <c r="K157" s="10"/>
    </row>
    <row r="158" spans="10:11" ht="15">
      <c r="J158" s="10"/>
      <c r="K158" s="10"/>
    </row>
    <row r="159" spans="10:11" ht="15">
      <c r="J159" s="10"/>
      <c r="K159" s="10"/>
    </row>
    <row r="160" spans="10:11" ht="15">
      <c r="J160" s="10"/>
      <c r="K160" s="10"/>
    </row>
    <row r="161" spans="10:11" ht="15">
      <c r="J161" s="10"/>
      <c r="K161" s="10"/>
    </row>
    <row r="162" spans="10:11" ht="15">
      <c r="J162" s="10"/>
      <c r="K162" s="10"/>
    </row>
    <row r="163" spans="10:11" ht="15">
      <c r="J163" s="10"/>
      <c r="K163" s="10"/>
    </row>
    <row r="164" spans="10:11" ht="15">
      <c r="J164" s="10"/>
      <c r="K164" s="10"/>
    </row>
    <row r="165" spans="10:11" ht="15">
      <c r="J165" s="10"/>
      <c r="K165" s="10"/>
    </row>
    <row r="166" spans="10:11" ht="15">
      <c r="J166" s="10"/>
      <c r="K166" s="10"/>
    </row>
    <row r="167" spans="10:11" ht="15">
      <c r="J167" s="10"/>
      <c r="K167" s="10"/>
    </row>
    <row r="168" spans="10:11" ht="15">
      <c r="J168" s="10"/>
      <c r="K168" s="10"/>
    </row>
    <row r="169" spans="10:11" ht="15">
      <c r="J169" s="10"/>
      <c r="K169" s="10"/>
    </row>
    <row r="170" spans="10:11" ht="15">
      <c r="J170" s="10"/>
      <c r="K170" s="10"/>
    </row>
    <row r="171" spans="10:11" ht="15">
      <c r="J171" s="10"/>
      <c r="K171" s="10"/>
    </row>
    <row r="172" spans="10:11" ht="15">
      <c r="J172" s="10"/>
      <c r="K172" s="10"/>
    </row>
    <row r="173" spans="10:11" ht="15">
      <c r="J173" s="10"/>
      <c r="K173" s="10"/>
    </row>
    <row r="174" spans="10:11" ht="15">
      <c r="J174" s="10"/>
      <c r="K174" s="10"/>
    </row>
    <row r="175" spans="10:11" ht="15">
      <c r="J175" s="10"/>
      <c r="K175" s="10"/>
    </row>
    <row r="176" spans="10:11" ht="15">
      <c r="J176" s="10"/>
      <c r="K176" s="10"/>
    </row>
    <row r="177" spans="10:11" ht="15">
      <c r="J177" s="10"/>
      <c r="K177" s="10"/>
    </row>
    <row r="178" spans="10:11" ht="15">
      <c r="J178" s="10"/>
      <c r="K178" s="10"/>
    </row>
    <row r="179" spans="10:11" ht="15">
      <c r="J179" s="10"/>
      <c r="K179" s="10"/>
    </row>
    <row r="180" spans="10:11" ht="15">
      <c r="J180" s="10"/>
      <c r="K180" s="10"/>
    </row>
    <row r="181" spans="10:11" ht="15">
      <c r="J181" s="10"/>
      <c r="K181" s="10"/>
    </row>
    <row r="182" spans="10:11" ht="15">
      <c r="J182" s="10"/>
      <c r="K182" s="10"/>
    </row>
    <row r="183" spans="10:11" ht="15">
      <c r="J183" s="10"/>
      <c r="K183" s="10"/>
    </row>
    <row r="184" spans="10:11" ht="15">
      <c r="J184" s="10"/>
      <c r="K184" s="10"/>
    </row>
    <row r="185" spans="10:11" ht="15">
      <c r="J185" s="10"/>
      <c r="K185" s="10"/>
    </row>
    <row r="186" spans="10:11" ht="15">
      <c r="J186" s="10"/>
      <c r="K186" s="10"/>
    </row>
    <row r="187" spans="10:11" ht="15">
      <c r="J187" s="10"/>
      <c r="K187" s="10"/>
    </row>
    <row r="188" spans="10:11" ht="15">
      <c r="J188" s="10"/>
      <c r="K188" s="10"/>
    </row>
    <row r="189" spans="10:11" ht="15">
      <c r="J189" s="10"/>
      <c r="K189" s="10"/>
    </row>
    <row r="190" spans="10:11" ht="15">
      <c r="J190" s="10"/>
      <c r="K190" s="10"/>
    </row>
    <row r="191" spans="10:11" ht="15">
      <c r="J191" s="10"/>
      <c r="K191" s="10"/>
    </row>
    <row r="192" spans="10:11" ht="15">
      <c r="J192" s="10"/>
      <c r="K192" s="10"/>
    </row>
    <row r="193" spans="10:11" ht="15">
      <c r="J193" s="10"/>
      <c r="K193" s="10"/>
    </row>
    <row r="194" spans="10:11" ht="15">
      <c r="J194" s="10"/>
      <c r="K194" s="10"/>
    </row>
    <row r="195" spans="10:11" ht="15">
      <c r="J195" s="10"/>
      <c r="K195" s="10"/>
    </row>
    <row r="196" spans="10:11" ht="15">
      <c r="J196" s="10"/>
      <c r="K196" s="10"/>
    </row>
    <row r="197" spans="10:11" ht="15">
      <c r="J197" s="10"/>
      <c r="K197" s="10"/>
    </row>
    <row r="198" spans="10:11" ht="15">
      <c r="J198" s="10"/>
      <c r="K198" s="10"/>
    </row>
    <row r="199" spans="10:11" ht="15">
      <c r="J199" s="10"/>
      <c r="K199" s="10"/>
    </row>
    <row r="200" spans="10:11" ht="15">
      <c r="J200" s="10"/>
      <c r="K200" s="10"/>
    </row>
    <row r="201" spans="10:11" ht="15">
      <c r="J201" s="10"/>
      <c r="K201" s="10"/>
    </row>
    <row r="202" spans="10:11" ht="15">
      <c r="J202" s="10"/>
      <c r="K202" s="10"/>
    </row>
    <row r="203" spans="10:11" ht="15">
      <c r="J203" s="10"/>
      <c r="K203" s="10"/>
    </row>
    <row r="204" spans="10:11" ht="15">
      <c r="J204" s="10"/>
      <c r="K204" s="10"/>
    </row>
    <row r="205" spans="10:11" ht="15">
      <c r="J205" s="10"/>
      <c r="K205" s="10"/>
    </row>
    <row r="206" spans="10:11" ht="15">
      <c r="J206" s="10"/>
      <c r="K206" s="10"/>
    </row>
    <row r="207" spans="10:11" ht="15">
      <c r="J207" s="10"/>
      <c r="K207" s="10"/>
    </row>
    <row r="208" spans="10:11" ht="15">
      <c r="J208" s="10"/>
      <c r="K208" s="10"/>
    </row>
    <row r="209" spans="10:11" ht="15">
      <c r="J209" s="10"/>
      <c r="K209" s="10"/>
    </row>
    <row r="210" spans="10:11" ht="15">
      <c r="J210" s="10"/>
      <c r="K210" s="10"/>
    </row>
    <row r="211" spans="10:11" ht="15">
      <c r="J211" s="10"/>
      <c r="K211" s="10"/>
    </row>
    <row r="212" spans="10:11" ht="15">
      <c r="J212" s="10"/>
      <c r="K212" s="10"/>
    </row>
    <row r="213" spans="10:11" ht="15">
      <c r="J213" s="10"/>
      <c r="K213" s="10"/>
    </row>
    <row r="214" spans="10:11" ht="15">
      <c r="J214" s="10"/>
      <c r="K214" s="10"/>
    </row>
    <row r="215" spans="10:11" ht="15">
      <c r="J215" s="10"/>
      <c r="K215" s="10"/>
    </row>
    <row r="216" spans="10:11" ht="15">
      <c r="J216" s="10"/>
      <c r="K216" s="10"/>
    </row>
    <row r="217" spans="10:11" ht="15">
      <c r="J217" s="10"/>
      <c r="K217" s="10"/>
    </row>
    <row r="218" spans="10:11" ht="15">
      <c r="J218" s="10"/>
      <c r="K218" s="10"/>
    </row>
    <row r="219" spans="10:11" ht="15">
      <c r="J219" s="10"/>
      <c r="K219" s="10"/>
    </row>
    <row r="220" spans="10:11" ht="15">
      <c r="J220" s="10"/>
      <c r="K220" s="10"/>
    </row>
    <row r="221" spans="10:11" ht="15">
      <c r="J221" s="10"/>
      <c r="K221" s="10"/>
    </row>
    <row r="222" spans="10:11" ht="15">
      <c r="J222" s="10"/>
      <c r="K222" s="10"/>
    </row>
    <row r="223" spans="10:11" ht="15">
      <c r="J223" s="10"/>
      <c r="K223" s="10"/>
    </row>
    <row r="224" spans="10:11" ht="15">
      <c r="J224" s="10"/>
      <c r="K224" s="10"/>
    </row>
    <row r="225" spans="10:11" ht="15">
      <c r="J225" s="10"/>
      <c r="K225" s="10"/>
    </row>
    <row r="226" spans="10:11" ht="15">
      <c r="J226" s="10"/>
      <c r="K226" s="10"/>
    </row>
    <row r="227" spans="10:11" ht="15">
      <c r="J227" s="10"/>
      <c r="K227" s="10"/>
    </row>
    <row r="228" spans="10:11" ht="15">
      <c r="J228" s="10"/>
      <c r="K228" s="10"/>
    </row>
    <row r="229" spans="10:11" ht="15">
      <c r="J229" s="10"/>
      <c r="K229" s="10"/>
    </row>
    <row r="230" spans="10:11" ht="15">
      <c r="J230" s="10"/>
      <c r="K230" s="10"/>
    </row>
    <row r="231" spans="10:11" ht="15">
      <c r="J231" s="10"/>
      <c r="K231" s="10"/>
    </row>
    <row r="232" spans="10:11" ht="15">
      <c r="J232" s="10"/>
      <c r="K232" s="10"/>
    </row>
    <row r="233" spans="10:11" ht="15">
      <c r="J233" s="10"/>
      <c r="K233" s="10"/>
    </row>
    <row r="234" spans="10:11" ht="15">
      <c r="J234" s="10"/>
      <c r="K234" s="10"/>
    </row>
    <row r="235" spans="10:11" ht="15">
      <c r="J235" s="10"/>
      <c r="K235" s="10"/>
    </row>
    <row r="236" spans="10:11" ht="15">
      <c r="J236" s="10"/>
      <c r="K236" s="10"/>
    </row>
    <row r="237" spans="10:11" ht="15">
      <c r="J237" s="10"/>
      <c r="K237" s="10"/>
    </row>
    <row r="238" spans="10:11" ht="15">
      <c r="J238" s="10"/>
      <c r="K238" s="10"/>
    </row>
    <row r="239" spans="10:11" ht="15">
      <c r="J239" s="10"/>
      <c r="K239" s="10"/>
    </row>
    <row r="240" spans="10:11" ht="15">
      <c r="J240" s="10"/>
      <c r="K240" s="10"/>
    </row>
    <row r="241" spans="10:11" ht="15">
      <c r="J241" s="10"/>
      <c r="K241" s="10"/>
    </row>
    <row r="242" spans="10:11" ht="15">
      <c r="J242" s="10"/>
      <c r="K242" s="10"/>
    </row>
    <row r="243" spans="10:11" ht="15">
      <c r="J243" s="10"/>
      <c r="K243" s="10"/>
    </row>
    <row r="244" spans="10:11" ht="15">
      <c r="J244" s="10"/>
      <c r="K244" s="10"/>
    </row>
    <row r="245" spans="10:11" ht="15">
      <c r="J245" s="10"/>
      <c r="K245" s="10"/>
    </row>
    <row r="246" spans="10:11" ht="15">
      <c r="J246" s="10"/>
      <c r="K246" s="10"/>
    </row>
    <row r="247" spans="10:11" ht="15">
      <c r="J247" s="10"/>
      <c r="K247" s="10"/>
    </row>
    <row r="248" spans="10:11" ht="15">
      <c r="J248" s="10"/>
      <c r="K248" s="10"/>
    </row>
    <row r="249" spans="10:11" ht="15">
      <c r="J249" s="10"/>
      <c r="K249" s="10"/>
    </row>
    <row r="250" spans="10:11" ht="15">
      <c r="J250" s="10"/>
      <c r="K250" s="10"/>
    </row>
    <row r="251" spans="10:11" ht="15">
      <c r="J251" s="10"/>
      <c r="K251" s="10"/>
    </row>
    <row r="252" spans="10:11" ht="15">
      <c r="J252" s="10"/>
      <c r="K252" s="10"/>
    </row>
    <row r="253" spans="10:11" ht="15">
      <c r="J253" s="10"/>
      <c r="K253" s="10"/>
    </row>
    <row r="254" spans="10:11" ht="15">
      <c r="J254" s="10"/>
      <c r="K254" s="10"/>
    </row>
    <row r="255" spans="10:11" ht="15">
      <c r="J255" s="10"/>
      <c r="K255" s="10"/>
    </row>
    <row r="256" spans="10:11" ht="15">
      <c r="J256" s="10"/>
      <c r="K256" s="10"/>
    </row>
    <row r="257" spans="10:11" ht="15">
      <c r="J257" s="10"/>
      <c r="K257" s="10"/>
    </row>
    <row r="258" spans="10:11" ht="15">
      <c r="J258" s="10"/>
      <c r="K258" s="10"/>
    </row>
    <row r="259" spans="10:11" ht="15">
      <c r="J259" s="10"/>
      <c r="K259" s="10"/>
    </row>
    <row r="260" spans="10:11" ht="15">
      <c r="J260" s="10"/>
      <c r="K260" s="10"/>
    </row>
    <row r="261" spans="10:11" ht="15">
      <c r="J261" s="10"/>
      <c r="K261" s="10"/>
    </row>
    <row r="262" spans="10:11" ht="15">
      <c r="J262" s="10"/>
      <c r="K262" s="10"/>
    </row>
    <row r="263" spans="10:11" ht="15">
      <c r="J263" s="10"/>
      <c r="K263" s="10"/>
    </row>
    <row r="264" spans="10:11" ht="15">
      <c r="J264" s="10"/>
      <c r="K264" s="10"/>
    </row>
    <row r="265" spans="10:11" ht="15">
      <c r="J265" s="10"/>
      <c r="K265" s="10"/>
    </row>
    <row r="266" spans="10:11" ht="15">
      <c r="J266" s="10"/>
      <c r="K266" s="10"/>
    </row>
    <row r="267" spans="10:11" ht="15">
      <c r="J267" s="10"/>
      <c r="K267" s="10"/>
    </row>
    <row r="268" spans="10:11" ht="15">
      <c r="J268" s="10"/>
      <c r="K268" s="10"/>
    </row>
    <row r="269" spans="10:11" ht="15">
      <c r="J269" s="10"/>
      <c r="K269" s="10"/>
    </row>
    <row r="270" spans="10:11" ht="15">
      <c r="J270" s="10"/>
      <c r="K270" s="10"/>
    </row>
    <row r="271" spans="10:11" ht="15">
      <c r="J271" s="10"/>
      <c r="K271" s="10"/>
    </row>
    <row r="272" spans="10:11" ht="15">
      <c r="J272" s="10"/>
      <c r="K272" s="10"/>
    </row>
    <row r="273" spans="10:11" ht="15">
      <c r="J273" s="10"/>
      <c r="K273" s="10"/>
    </row>
    <row r="274" spans="10:11" ht="15">
      <c r="J274" s="10"/>
      <c r="K274" s="10"/>
    </row>
    <row r="275" spans="10:11" ht="15">
      <c r="J275" s="10"/>
      <c r="K275" s="10"/>
    </row>
    <row r="276" spans="10:11" ht="15">
      <c r="J276" s="10"/>
      <c r="K276" s="10"/>
    </row>
    <row r="277" spans="10:11" ht="15">
      <c r="J277" s="10"/>
      <c r="K277" s="10"/>
    </row>
    <row r="278" spans="10:11" ht="15">
      <c r="J278" s="10"/>
      <c r="K278" s="10"/>
    </row>
    <row r="279" spans="10:11" ht="15">
      <c r="J279" s="10"/>
      <c r="K279" s="10"/>
    </row>
    <row r="280" spans="10:11" ht="15">
      <c r="J280" s="10"/>
      <c r="K280" s="10"/>
    </row>
    <row r="281" spans="10:11" ht="15">
      <c r="J281" s="10"/>
      <c r="K281" s="10"/>
    </row>
    <row r="282" spans="10:11" ht="15">
      <c r="J282" s="10"/>
      <c r="K282" s="10"/>
    </row>
    <row r="283" spans="10:11" ht="15">
      <c r="J283" s="10"/>
      <c r="K283" s="10"/>
    </row>
    <row r="284" spans="10:11" ht="15">
      <c r="J284" s="10"/>
      <c r="K284" s="10"/>
    </row>
    <row r="285" spans="10:11" ht="15">
      <c r="J285" s="10"/>
      <c r="K285" s="10"/>
    </row>
    <row r="286" spans="10:11" ht="15">
      <c r="J286" s="10"/>
      <c r="K286" s="10"/>
    </row>
    <row r="287" spans="10:11" ht="15">
      <c r="J287" s="10"/>
      <c r="K287" s="10"/>
    </row>
    <row r="288" spans="10:11" ht="15">
      <c r="J288" s="10"/>
      <c r="K288" s="10"/>
    </row>
    <row r="289" spans="10:11" ht="15">
      <c r="J289" s="10"/>
      <c r="K289" s="10"/>
    </row>
    <row r="290" spans="10:11" ht="15">
      <c r="J290" s="10"/>
      <c r="K290" s="10"/>
    </row>
    <row r="291" spans="10:11" ht="15">
      <c r="J291" s="10"/>
      <c r="K291" s="10"/>
    </row>
    <row r="292" spans="10:11" ht="15">
      <c r="J292" s="10"/>
      <c r="K292" s="10"/>
    </row>
    <row r="293" spans="10:11" ht="15">
      <c r="J293" s="10"/>
      <c r="K293" s="10"/>
    </row>
    <row r="294" spans="10:11" ht="15">
      <c r="J294" s="10"/>
      <c r="K294" s="10"/>
    </row>
    <row r="295" spans="10:11" ht="15">
      <c r="J295" s="10"/>
      <c r="K295" s="10"/>
    </row>
    <row r="296" spans="10:11" ht="15">
      <c r="J296" s="10"/>
      <c r="K296" s="10"/>
    </row>
    <row r="297" spans="10:11" ht="15">
      <c r="J297" s="10"/>
      <c r="K297" s="10"/>
    </row>
    <row r="298" spans="10:11" ht="15">
      <c r="J298" s="10"/>
      <c r="K298" s="10"/>
    </row>
    <row r="299" spans="10:11" ht="15">
      <c r="J299" s="10"/>
      <c r="K299" s="10"/>
    </row>
    <row r="300" spans="10:11" ht="15">
      <c r="J300" s="10"/>
      <c r="K300" s="10"/>
    </row>
    <row r="301" spans="10:11" ht="15">
      <c r="J301" s="10"/>
      <c r="K301" s="10"/>
    </row>
    <row r="302" spans="10:11" ht="15">
      <c r="J302" s="10"/>
      <c r="K302" s="10"/>
    </row>
    <row r="303" spans="10:11" ht="15">
      <c r="J303" s="10"/>
      <c r="K303" s="10"/>
    </row>
    <row r="304" spans="10:11" ht="15">
      <c r="J304" s="10"/>
      <c r="K304" s="10"/>
    </row>
    <row r="305" spans="10:11" ht="15">
      <c r="J305" s="10"/>
      <c r="K305" s="10"/>
    </row>
    <row r="306" spans="10:11" ht="15">
      <c r="J306" s="10"/>
      <c r="K306" s="10"/>
    </row>
    <row r="307" spans="10:11" ht="15">
      <c r="J307" s="10"/>
      <c r="K307" s="10"/>
    </row>
    <row r="308" spans="10:11" ht="15">
      <c r="J308" s="10"/>
      <c r="K308" s="10"/>
    </row>
    <row r="309" spans="10:11" ht="15">
      <c r="J309" s="10"/>
      <c r="K309" s="10"/>
    </row>
    <row r="310" spans="10:11" ht="15">
      <c r="J310" s="10"/>
      <c r="K310" s="10"/>
    </row>
    <row r="311" spans="10:11" ht="15">
      <c r="J311" s="10"/>
      <c r="K311" s="10"/>
    </row>
    <row r="312" spans="10:11" ht="15">
      <c r="J312" s="10"/>
      <c r="K312" s="10"/>
    </row>
    <row r="313" spans="10:11" ht="15">
      <c r="J313" s="10"/>
      <c r="K313" s="10"/>
    </row>
    <row r="314" spans="10:11" ht="15">
      <c r="J314" s="10"/>
      <c r="K314" s="10"/>
    </row>
    <row r="315" spans="10:11" ht="15">
      <c r="J315" s="10"/>
      <c r="K315" s="10"/>
    </row>
    <row r="316" spans="10:11" ht="15">
      <c r="J316" s="10"/>
      <c r="K316" s="10"/>
    </row>
    <row r="317" spans="10:11" ht="15">
      <c r="J317" s="10"/>
      <c r="K317" s="10"/>
    </row>
    <row r="318" spans="10:11" ht="15">
      <c r="J318" s="10"/>
      <c r="K318" s="10"/>
    </row>
    <row r="319" spans="10:11" ht="15">
      <c r="J319" s="10"/>
      <c r="K319" s="10"/>
    </row>
    <row r="320" spans="10:11" ht="15">
      <c r="J320" s="10"/>
      <c r="K320" s="10"/>
    </row>
    <row r="321" spans="10:11" ht="15">
      <c r="J321" s="10"/>
      <c r="K321" s="10"/>
    </row>
    <row r="322" spans="10:11" ht="15">
      <c r="J322" s="10"/>
      <c r="K322" s="10"/>
    </row>
    <row r="323" spans="10:11" ht="15">
      <c r="J323" s="10"/>
      <c r="K323" s="10"/>
    </row>
    <row r="324" spans="10:11" ht="15">
      <c r="J324" s="10"/>
      <c r="K324" s="10"/>
    </row>
    <row r="325" spans="10:11" ht="15">
      <c r="J325" s="10"/>
      <c r="K325" s="10"/>
    </row>
    <row r="326" spans="10:11" ht="15">
      <c r="J326" s="10"/>
      <c r="K326" s="10"/>
    </row>
    <row r="327" spans="10:11" ht="15">
      <c r="J327" s="10"/>
      <c r="K327" s="10"/>
    </row>
    <row r="328" spans="10:11" ht="15">
      <c r="J328" s="10"/>
      <c r="K328" s="10"/>
    </row>
    <row r="329" spans="10:11" ht="15">
      <c r="J329" s="10"/>
      <c r="K329" s="10"/>
    </row>
    <row r="330" spans="10:11" ht="15">
      <c r="J330" s="10"/>
      <c r="K330" s="10"/>
    </row>
    <row r="331" spans="10:11" ht="15">
      <c r="J331" s="10"/>
      <c r="K331" s="10"/>
    </row>
    <row r="332" spans="10:11" ht="15">
      <c r="J332" s="10"/>
      <c r="K332" s="10"/>
    </row>
    <row r="333" spans="10:11" ht="15">
      <c r="J333" s="10"/>
      <c r="K333" s="10"/>
    </row>
    <row r="334" spans="10:11" ht="15">
      <c r="J334" s="10"/>
      <c r="K334" s="10"/>
    </row>
    <row r="335" spans="10:11" ht="15">
      <c r="J335" s="10"/>
      <c r="K335" s="10"/>
    </row>
    <row r="336" spans="10:11" ht="15">
      <c r="J336" s="10"/>
      <c r="K336" s="10"/>
    </row>
    <row r="337" spans="10:11" ht="15">
      <c r="J337" s="10"/>
      <c r="K337" s="10"/>
    </row>
    <row r="338" spans="10:11" ht="15">
      <c r="J338" s="10"/>
      <c r="K338" s="10"/>
    </row>
    <row r="339" spans="10:11" ht="15">
      <c r="J339" s="10"/>
      <c r="K339" s="10"/>
    </row>
    <row r="340" spans="10:11" ht="15">
      <c r="J340" s="10"/>
      <c r="K340" s="10"/>
    </row>
    <row r="341" spans="10:11" ht="15">
      <c r="J341" s="10"/>
      <c r="K341" s="10"/>
    </row>
    <row r="342" spans="10:11" ht="15">
      <c r="J342" s="10"/>
      <c r="K342" s="10"/>
    </row>
    <row r="343" spans="10:11" ht="15">
      <c r="J343" s="10"/>
      <c r="K343" s="10"/>
    </row>
    <row r="344" spans="10:11" ht="15">
      <c r="J344" s="10"/>
      <c r="K344" s="10"/>
    </row>
    <row r="345" spans="10:11" ht="15">
      <c r="J345" s="10"/>
      <c r="K345" s="10"/>
    </row>
    <row r="346" spans="10:11" ht="15">
      <c r="J346" s="10"/>
      <c r="K346" s="10"/>
    </row>
    <row r="347" spans="10:11" ht="15">
      <c r="J347" s="10"/>
      <c r="K347" s="10"/>
    </row>
    <row r="348" spans="10:11" ht="15">
      <c r="J348" s="10"/>
      <c r="K348" s="10"/>
    </row>
    <row r="349" spans="10:11" ht="15">
      <c r="J349" s="10"/>
      <c r="K349" s="10"/>
    </row>
    <row r="350" spans="10:11" ht="15">
      <c r="J350" s="10"/>
      <c r="K350" s="10"/>
    </row>
    <row r="351" spans="10:11" ht="15">
      <c r="J351" s="10"/>
      <c r="K351" s="10"/>
    </row>
    <row r="352" spans="10:11" ht="15">
      <c r="J352" s="10"/>
      <c r="K352" s="10"/>
    </row>
    <row r="353" spans="10:11" ht="15">
      <c r="J353" s="10"/>
      <c r="K353" s="10"/>
    </row>
    <row r="354" spans="10:11" ht="15">
      <c r="J354" s="10"/>
      <c r="K354" s="10"/>
    </row>
    <row r="355" spans="10:11" ht="15">
      <c r="J355" s="10"/>
      <c r="K355" s="10"/>
    </row>
    <row r="356" spans="10:11" ht="15">
      <c r="J356" s="10"/>
      <c r="K356" s="10"/>
    </row>
    <row r="357" spans="10:11" ht="15">
      <c r="J357" s="10"/>
      <c r="K357" s="10"/>
    </row>
    <row r="358" spans="10:11" ht="15">
      <c r="J358" s="10"/>
      <c r="K358" s="10"/>
    </row>
    <row r="359" spans="10:11" ht="15">
      <c r="J359" s="10"/>
      <c r="K359" s="10"/>
    </row>
    <row r="360" spans="10:11" ht="15">
      <c r="J360" s="10"/>
      <c r="K360" s="10"/>
    </row>
    <row r="361" spans="10:11" ht="15">
      <c r="J361" s="10"/>
      <c r="K361" s="10"/>
    </row>
    <row r="362" spans="10:11" ht="15">
      <c r="J362" s="10"/>
      <c r="K362" s="10"/>
    </row>
    <row r="363" spans="10:11" ht="15">
      <c r="J363" s="10"/>
      <c r="K363" s="10"/>
    </row>
    <row r="364" spans="10:11" ht="15">
      <c r="J364" s="10"/>
      <c r="K364" s="10"/>
    </row>
    <row r="365" spans="10:11" ht="15">
      <c r="J365" s="10"/>
      <c r="K365" s="10"/>
    </row>
    <row r="366" spans="10:11" ht="15">
      <c r="J366" s="10"/>
      <c r="K366" s="10"/>
    </row>
    <row r="367" spans="10:11" ht="15">
      <c r="J367" s="10"/>
      <c r="K367" s="10"/>
    </row>
    <row r="368" spans="10:11" ht="15">
      <c r="J368" s="10"/>
      <c r="K368" s="10"/>
    </row>
    <row r="369" spans="10:11" ht="15">
      <c r="J369" s="10"/>
      <c r="K369" s="10"/>
    </row>
    <row r="370" spans="10:11" ht="15">
      <c r="J370" s="10"/>
      <c r="K370" s="10"/>
    </row>
    <row r="371" spans="10:11" ht="15">
      <c r="J371" s="10"/>
      <c r="K371" s="10"/>
    </row>
    <row r="372" spans="10:11" ht="15">
      <c r="J372" s="10"/>
      <c r="K372" s="10"/>
    </row>
    <row r="373" spans="10:11" ht="15">
      <c r="J373" s="10"/>
      <c r="K373" s="10"/>
    </row>
    <row r="374" spans="10:11" ht="15">
      <c r="J374" s="10"/>
      <c r="K374" s="10"/>
    </row>
    <row r="375" spans="10:11" ht="15">
      <c r="J375" s="10"/>
      <c r="K375" s="10"/>
    </row>
    <row r="376" spans="10:11" ht="15">
      <c r="J376" s="10"/>
      <c r="K376" s="10"/>
    </row>
    <row r="377" spans="10:11" ht="15">
      <c r="J377" s="10"/>
      <c r="K377" s="10"/>
    </row>
    <row r="378" spans="10:11" ht="15">
      <c r="J378" s="10"/>
      <c r="K378" s="10"/>
    </row>
    <row r="379" spans="10:11" ht="15">
      <c r="J379" s="10"/>
      <c r="K379" s="10"/>
    </row>
    <row r="380" spans="10:11" ht="15">
      <c r="J380" s="10"/>
      <c r="K380" s="10"/>
    </row>
    <row r="381" spans="10:11" ht="15">
      <c r="J381" s="10"/>
      <c r="K381" s="10"/>
    </row>
    <row r="382" spans="10:11" ht="15">
      <c r="J382" s="10"/>
      <c r="K382" s="10"/>
    </row>
    <row r="383" spans="10:11" ht="15">
      <c r="J383" s="10"/>
      <c r="K383" s="10"/>
    </row>
    <row r="384" spans="10:11" ht="15">
      <c r="J384" s="10"/>
      <c r="K384" s="10"/>
    </row>
    <row r="385" spans="10:11" ht="15">
      <c r="J385" s="10"/>
      <c r="K385" s="10"/>
    </row>
    <row r="386" spans="10:11" ht="15">
      <c r="J386" s="10"/>
      <c r="K386" s="10"/>
    </row>
    <row r="387" spans="10:11" ht="15">
      <c r="J387" s="10"/>
      <c r="K387" s="10"/>
    </row>
    <row r="388" spans="10:11" ht="15">
      <c r="J388" s="10"/>
      <c r="K388" s="10"/>
    </row>
    <row r="389" spans="10:11" ht="15">
      <c r="J389" s="10"/>
      <c r="K389" s="10"/>
    </row>
    <row r="390" spans="10:11" ht="15">
      <c r="J390" s="10"/>
      <c r="K390" s="10"/>
    </row>
    <row r="391" spans="10:11" ht="15">
      <c r="J391" s="10"/>
      <c r="K391" s="10"/>
    </row>
    <row r="392" spans="10:11" ht="15">
      <c r="J392" s="10"/>
      <c r="K392" s="10"/>
    </row>
    <row r="393" spans="10:11" ht="15">
      <c r="J393" s="10"/>
      <c r="K393" s="10"/>
    </row>
    <row r="394" spans="10:11" ht="15">
      <c r="J394" s="10"/>
      <c r="K394" s="10"/>
    </row>
    <row r="395" spans="10:11" ht="15">
      <c r="J395" s="10"/>
      <c r="K395" s="10"/>
    </row>
    <row r="396" spans="10:11" ht="15">
      <c r="J396" s="10"/>
      <c r="K396" s="10"/>
    </row>
    <row r="397" spans="10:11" ht="15">
      <c r="J397" s="10"/>
      <c r="K397" s="10"/>
    </row>
    <row r="398" spans="10:11" ht="15">
      <c r="J398" s="10"/>
      <c r="K398" s="10"/>
    </row>
    <row r="399" spans="10:11" ht="15">
      <c r="J399" s="10"/>
      <c r="K399" s="10"/>
    </row>
    <row r="400" spans="10:11" ht="15">
      <c r="J400" s="10"/>
      <c r="K400" s="10"/>
    </row>
    <row r="401" spans="10:11" ht="15">
      <c r="J401" s="10"/>
      <c r="K401" s="10"/>
    </row>
    <row r="402" spans="10:11" ht="15">
      <c r="J402" s="10"/>
      <c r="K402" s="10"/>
    </row>
    <row r="403" spans="10:11" ht="15">
      <c r="J403" s="10"/>
      <c r="K403" s="10"/>
    </row>
    <row r="404" spans="10:11" ht="15">
      <c r="J404" s="10"/>
      <c r="K404" s="10"/>
    </row>
    <row r="405" spans="10:11" ht="15">
      <c r="J405" s="10"/>
      <c r="K405" s="10"/>
    </row>
    <row r="406" spans="10:11" ht="15">
      <c r="J406" s="10"/>
      <c r="K406" s="10"/>
    </row>
    <row r="407" spans="10:11" ht="15">
      <c r="J407" s="10"/>
      <c r="K407" s="10"/>
    </row>
    <row r="408" spans="10:11" ht="15">
      <c r="J408" s="10"/>
      <c r="K408" s="10"/>
    </row>
    <row r="409" spans="10:11" ht="15">
      <c r="J409" s="10"/>
      <c r="K409" s="10"/>
    </row>
    <row r="410" spans="10:11" ht="15">
      <c r="J410" s="10"/>
      <c r="K410" s="10"/>
    </row>
    <row r="411" spans="10:11" ht="15">
      <c r="J411" s="10"/>
      <c r="K411" s="10"/>
    </row>
    <row r="412" spans="10:11" ht="15">
      <c r="J412" s="10"/>
      <c r="K412" s="10"/>
    </row>
    <row r="413" spans="10:11" ht="15">
      <c r="J413" s="10"/>
      <c r="K413" s="10"/>
    </row>
    <row r="414" spans="10:11" ht="15">
      <c r="J414" s="10"/>
      <c r="K414" s="10"/>
    </row>
    <row r="415" spans="10:11" ht="15">
      <c r="J415" s="10"/>
      <c r="K415" s="10"/>
    </row>
    <row r="416" spans="10:11" ht="15">
      <c r="J416" s="10"/>
      <c r="K416" s="10"/>
    </row>
    <row r="417" spans="10:11" ht="15">
      <c r="J417" s="10"/>
      <c r="K417" s="10"/>
    </row>
    <row r="418" spans="10:11" ht="15">
      <c r="J418" s="10"/>
      <c r="K418" s="10"/>
    </row>
    <row r="419" spans="10:11" ht="15">
      <c r="J419" s="10"/>
      <c r="K419" s="10"/>
    </row>
    <row r="420" spans="10:11" ht="15">
      <c r="J420" s="10"/>
      <c r="K420" s="10"/>
    </row>
    <row r="421" spans="10:11" ht="15">
      <c r="J421" s="10"/>
      <c r="K421" s="10"/>
    </row>
    <row r="422" spans="10:11" ht="15">
      <c r="J422" s="10"/>
      <c r="K422" s="10"/>
    </row>
    <row r="423" spans="10:11" ht="15">
      <c r="J423" s="10"/>
      <c r="K423" s="10"/>
    </row>
    <row r="424" spans="10:11" ht="15">
      <c r="J424" s="10"/>
      <c r="K424" s="10"/>
    </row>
    <row r="425" spans="10:11" ht="15">
      <c r="J425" s="10"/>
      <c r="K425" s="10"/>
    </row>
    <row r="426" spans="10:11" ht="15">
      <c r="J426" s="10"/>
      <c r="K426" s="10"/>
    </row>
    <row r="427" spans="10:11" ht="15">
      <c r="J427" s="10"/>
      <c r="K427" s="10"/>
    </row>
    <row r="428" spans="10:11" ht="15">
      <c r="J428" s="10"/>
      <c r="K428" s="10"/>
    </row>
    <row r="429" spans="10:11" ht="15">
      <c r="J429" s="10"/>
      <c r="K429" s="10"/>
    </row>
    <row r="430" spans="10:11" ht="15">
      <c r="J430" s="10"/>
      <c r="K430" s="10"/>
    </row>
    <row r="431" spans="10:11" ht="15">
      <c r="J431" s="10"/>
      <c r="K431" s="10"/>
    </row>
    <row r="432" spans="10:11" ht="15">
      <c r="J432" s="10"/>
      <c r="K432" s="10"/>
    </row>
    <row r="433" spans="10:11" ht="15">
      <c r="J433" s="10"/>
      <c r="K433" s="10"/>
    </row>
    <row r="434" spans="10:11" ht="15">
      <c r="J434" s="10"/>
      <c r="K434" s="10"/>
    </row>
    <row r="435" spans="10:11" ht="15">
      <c r="J435" s="10"/>
      <c r="K435" s="10"/>
    </row>
    <row r="436" spans="10:11" ht="15">
      <c r="J436" s="10"/>
      <c r="K436" s="10"/>
    </row>
    <row r="437" spans="10:11" ht="15">
      <c r="J437" s="10"/>
      <c r="K437" s="10"/>
    </row>
    <row r="438" spans="10:11" ht="15">
      <c r="J438" s="10"/>
      <c r="K438" s="10"/>
    </row>
    <row r="439" spans="10:11" ht="15">
      <c r="J439" s="10"/>
      <c r="K439" s="10"/>
    </row>
    <row r="440" spans="10:11" ht="15">
      <c r="J440" s="10"/>
      <c r="K440" s="10"/>
    </row>
    <row r="441" spans="10:11" ht="15">
      <c r="J441" s="10"/>
      <c r="K441" s="10"/>
    </row>
    <row r="442" spans="10:11" ht="15">
      <c r="J442" s="10"/>
      <c r="K442" s="10"/>
    </row>
    <row r="443" spans="10:11" ht="15">
      <c r="J443" s="10"/>
      <c r="K443" s="10"/>
    </row>
    <row r="444" spans="10:11" ht="15">
      <c r="J444" s="10"/>
      <c r="K444" s="10"/>
    </row>
    <row r="445" spans="10:11" ht="15">
      <c r="J445" s="10"/>
      <c r="K445" s="10"/>
    </row>
    <row r="446" spans="10:11" ht="15">
      <c r="J446" s="10"/>
      <c r="K446" s="10"/>
    </row>
    <row r="447" spans="10:11" ht="15">
      <c r="J447" s="10"/>
      <c r="K447" s="10"/>
    </row>
    <row r="448" spans="10:11" ht="15">
      <c r="J448" s="10"/>
      <c r="K448" s="10"/>
    </row>
    <row r="449" spans="10:11" ht="15">
      <c r="J449" s="10"/>
      <c r="K449" s="10"/>
    </row>
    <row r="450" spans="10:11" ht="15">
      <c r="J450" s="10"/>
      <c r="K450" s="10"/>
    </row>
    <row r="451" spans="10:11" ht="15">
      <c r="J451" s="10"/>
      <c r="K451" s="10"/>
    </row>
    <row r="452" spans="10:11" ht="15">
      <c r="J452" s="10"/>
      <c r="K452" s="10"/>
    </row>
    <row r="453" spans="10:11" ht="15">
      <c r="J453" s="10"/>
      <c r="K453" s="10"/>
    </row>
    <row r="454" spans="10:11" ht="15">
      <c r="J454" s="10"/>
      <c r="K454" s="10"/>
    </row>
    <row r="455" spans="10:11" ht="15">
      <c r="J455" s="10"/>
      <c r="K455" s="10"/>
    </row>
    <row r="456" spans="10:11" ht="15">
      <c r="J456" s="10"/>
      <c r="K456" s="10"/>
    </row>
    <row r="457" spans="10:11" ht="15">
      <c r="J457" s="10"/>
      <c r="K457" s="10"/>
    </row>
    <row r="458" spans="10:11" ht="15">
      <c r="J458" s="10"/>
      <c r="K458" s="10"/>
    </row>
    <row r="459" spans="10:11" ht="15">
      <c r="J459" s="10"/>
      <c r="K459" s="10"/>
    </row>
    <row r="460" spans="10:11" ht="15">
      <c r="J460" s="10"/>
      <c r="K460" s="10"/>
    </row>
    <row r="461" spans="10:11" ht="15">
      <c r="J461" s="10"/>
      <c r="K461" s="10"/>
    </row>
    <row r="462" spans="10:11" ht="15">
      <c r="J462" s="10"/>
      <c r="K462" s="10"/>
    </row>
    <row r="463" spans="10:11" ht="15">
      <c r="J463" s="10"/>
      <c r="K463" s="10"/>
    </row>
    <row r="464" spans="10:11" ht="15">
      <c r="J464" s="10"/>
      <c r="K464" s="10"/>
    </row>
    <row r="465" spans="10:11" ht="15">
      <c r="J465" s="10"/>
      <c r="K465" s="10"/>
    </row>
    <row r="466" spans="10:11" ht="15">
      <c r="J466" s="10"/>
      <c r="K466" s="10"/>
    </row>
    <row r="467" spans="10:11" ht="15">
      <c r="J467" s="10"/>
      <c r="K467" s="10"/>
    </row>
    <row r="468" spans="10:11" ht="15">
      <c r="J468" s="10"/>
      <c r="K468" s="10"/>
    </row>
    <row r="469" spans="10:11" ht="15">
      <c r="J469" s="10"/>
      <c r="K469" s="10"/>
    </row>
    <row r="470" spans="10:11" ht="15">
      <c r="J470" s="10"/>
      <c r="K470" s="10"/>
    </row>
    <row r="471" spans="10:11" ht="15">
      <c r="J471" s="10"/>
      <c r="K471" s="10"/>
    </row>
    <row r="472" spans="10:11" ht="15">
      <c r="J472" s="10"/>
      <c r="K472" s="10"/>
    </row>
    <row r="473" spans="10:11" ht="15">
      <c r="J473" s="10"/>
      <c r="K473" s="10"/>
    </row>
    <row r="474" spans="10:11" ht="15">
      <c r="J474" s="10"/>
      <c r="K474" s="10"/>
    </row>
    <row r="475" spans="10:11" ht="15">
      <c r="J475" s="10"/>
      <c r="K475" s="10"/>
    </row>
    <row r="476" spans="10:11" ht="15">
      <c r="J476" s="10"/>
      <c r="K476" s="10"/>
    </row>
    <row r="477" spans="10:11" ht="15">
      <c r="J477" s="10"/>
      <c r="K477" s="10"/>
    </row>
    <row r="478" spans="10:11" ht="15">
      <c r="J478" s="10"/>
      <c r="K478" s="10"/>
    </row>
    <row r="479" spans="10:11" ht="15">
      <c r="J479" s="10"/>
      <c r="K479" s="10"/>
    </row>
    <row r="480" spans="10:11" ht="15">
      <c r="J480" s="10"/>
      <c r="K480" s="10"/>
    </row>
    <row r="481" spans="10:11" ht="15">
      <c r="J481" s="10"/>
      <c r="K481" s="10"/>
    </row>
    <row r="482" spans="10:11" ht="15">
      <c r="J482" s="10"/>
      <c r="K482" s="10"/>
    </row>
    <row r="483" spans="10:11" ht="15">
      <c r="J483" s="10"/>
      <c r="K483" s="10"/>
    </row>
    <row r="484" spans="10:11" ht="15">
      <c r="J484" s="10"/>
      <c r="K484" s="10"/>
    </row>
    <row r="485" spans="10:11" ht="15">
      <c r="J485" s="10"/>
      <c r="K485" s="10"/>
    </row>
    <row r="486" spans="10:11" ht="15">
      <c r="J486" s="10"/>
      <c r="K486" s="10"/>
    </row>
    <row r="487" spans="10:11" ht="15">
      <c r="J487" s="10"/>
      <c r="K487" s="10"/>
    </row>
    <row r="488" spans="10:11" ht="15">
      <c r="J488" s="10"/>
      <c r="K488" s="10"/>
    </row>
    <row r="489" spans="10:11" ht="15">
      <c r="J489" s="10"/>
      <c r="K489" s="10"/>
    </row>
    <row r="490" spans="10:11" ht="15">
      <c r="J490" s="10"/>
      <c r="K490" s="10"/>
    </row>
    <row r="491" spans="10:11" ht="15">
      <c r="J491" s="10"/>
      <c r="K491" s="10"/>
    </row>
    <row r="492" spans="10:11" ht="15">
      <c r="J492" s="10"/>
      <c r="K492" s="10"/>
    </row>
    <row r="493" spans="10:11" ht="15">
      <c r="J493" s="10"/>
      <c r="K493" s="10"/>
    </row>
    <row r="494" spans="10:11" ht="15">
      <c r="J494" s="10"/>
      <c r="K494" s="10"/>
    </row>
    <row r="495" spans="10:11" ht="15">
      <c r="J495" s="10"/>
      <c r="K495" s="10"/>
    </row>
    <row r="496" spans="10:11" ht="15">
      <c r="J496" s="10"/>
      <c r="K496" s="10"/>
    </row>
    <row r="497" spans="10:11" ht="15">
      <c r="J497" s="10"/>
      <c r="K497" s="10"/>
    </row>
    <row r="498" spans="10:11" ht="15">
      <c r="J498" s="10"/>
      <c r="K498" s="10"/>
    </row>
    <row r="499" spans="10:11" ht="15">
      <c r="J499" s="10"/>
      <c r="K499" s="10"/>
    </row>
    <row r="500" spans="10:11" ht="15">
      <c r="J500" s="10"/>
      <c r="K500" s="10"/>
    </row>
    <row r="501" spans="10:11" ht="15">
      <c r="J501" s="10"/>
      <c r="K501" s="10"/>
    </row>
    <row r="502" spans="10:11" ht="15">
      <c r="J502" s="10"/>
      <c r="K502" s="10"/>
    </row>
    <row r="503" spans="10:11" ht="15">
      <c r="J503" s="10"/>
      <c r="K503" s="10"/>
    </row>
    <row r="504" spans="10:11" ht="15">
      <c r="J504" s="10"/>
      <c r="K504" s="10"/>
    </row>
    <row r="505" spans="10:11" ht="15">
      <c r="J505" s="10"/>
      <c r="K505" s="10"/>
    </row>
    <row r="506" spans="10:11" ht="15">
      <c r="J506" s="10"/>
      <c r="K506" s="10"/>
    </row>
    <row r="507" spans="10:11" ht="15">
      <c r="J507" s="10"/>
      <c r="K507" s="10"/>
    </row>
    <row r="508" spans="10:11" ht="15">
      <c r="J508" s="10"/>
      <c r="K508" s="10"/>
    </row>
    <row r="509" spans="10:11" ht="15">
      <c r="J509" s="10"/>
      <c r="K509" s="10"/>
    </row>
    <row r="510" spans="10:11" ht="15">
      <c r="J510" s="10"/>
      <c r="K510" s="10"/>
    </row>
    <row r="511" spans="10:11" ht="15">
      <c r="J511" s="10"/>
      <c r="K511" s="10"/>
    </row>
    <row r="512" spans="10:11" ht="15">
      <c r="J512" s="10"/>
      <c r="K512" s="10"/>
    </row>
    <row r="513" spans="10:11" ht="15">
      <c r="J513" s="10"/>
      <c r="K513" s="10"/>
    </row>
    <row r="514" spans="10:11" ht="15">
      <c r="J514" s="10"/>
      <c r="K514" s="10"/>
    </row>
    <row r="515" spans="10:11" ht="15">
      <c r="J515" s="10"/>
      <c r="K515" s="10"/>
    </row>
    <row r="516" spans="10:11" ht="15">
      <c r="J516" s="10"/>
      <c r="K516" s="10"/>
    </row>
    <row r="517" spans="10:11" ht="15">
      <c r="J517" s="10"/>
      <c r="K517" s="10"/>
    </row>
    <row r="518" spans="10:11" ht="15">
      <c r="J518" s="10"/>
      <c r="K518" s="10"/>
    </row>
    <row r="519" spans="10:11" ht="15">
      <c r="J519" s="10"/>
      <c r="K519" s="10"/>
    </row>
    <row r="520" spans="10:11" ht="15">
      <c r="J520" s="10"/>
      <c r="K520" s="10"/>
    </row>
    <row r="521" spans="10:11" ht="15">
      <c r="J521" s="10"/>
      <c r="K521" s="10"/>
    </row>
    <row r="522" spans="10:11" ht="15">
      <c r="J522" s="10"/>
      <c r="K522" s="10"/>
    </row>
    <row r="523" spans="10:11" ht="15">
      <c r="J523" s="10"/>
      <c r="K523" s="10"/>
    </row>
    <row r="524" spans="10:11" ht="15">
      <c r="J524" s="10"/>
      <c r="K524" s="10"/>
    </row>
    <row r="525" spans="10:11" ht="15">
      <c r="J525" s="10"/>
      <c r="K525" s="10"/>
    </row>
    <row r="526" spans="10:11" ht="15">
      <c r="J526" s="10"/>
      <c r="K526" s="10"/>
    </row>
    <row r="527" spans="10:11" ht="15">
      <c r="J527" s="10"/>
      <c r="K527" s="10"/>
    </row>
    <row r="528" spans="10:11" ht="15">
      <c r="J528" s="10"/>
      <c r="K528" s="10"/>
    </row>
    <row r="529" spans="10:11" ht="15">
      <c r="J529" s="10"/>
      <c r="K529" s="10"/>
    </row>
    <row r="530" spans="10:11" ht="15">
      <c r="J530" s="10"/>
      <c r="K530" s="10"/>
    </row>
    <row r="531" spans="10:11" ht="15">
      <c r="J531" s="10"/>
      <c r="K531" s="10"/>
    </row>
    <row r="532" spans="10:11" ht="15">
      <c r="J532" s="10"/>
      <c r="K532" s="10"/>
    </row>
    <row r="533" spans="10:11" ht="15">
      <c r="J533" s="10"/>
      <c r="K533" s="10"/>
    </row>
    <row r="534" spans="10:11" ht="15">
      <c r="J534" s="10"/>
      <c r="K534" s="10"/>
    </row>
    <row r="535" spans="10:11" ht="15">
      <c r="J535" s="10"/>
      <c r="K535" s="10"/>
    </row>
    <row r="536" spans="10:11" ht="15">
      <c r="J536" s="10"/>
      <c r="K536" s="10"/>
    </row>
    <row r="537" spans="10:11" ht="15">
      <c r="J537" s="10"/>
      <c r="K537" s="10"/>
    </row>
    <row r="538" spans="10:11" ht="15">
      <c r="J538" s="10"/>
      <c r="K538" s="10"/>
    </row>
    <row r="539" spans="10:11" ht="15">
      <c r="J539" s="10"/>
      <c r="K539" s="10"/>
    </row>
    <row r="540" spans="10:11" ht="15">
      <c r="J540" s="10"/>
      <c r="K540" s="10"/>
    </row>
    <row r="541" spans="10:11" ht="15">
      <c r="J541" s="10"/>
      <c r="K541" s="10"/>
    </row>
    <row r="542" spans="10:11" ht="15">
      <c r="J542" s="10"/>
      <c r="K542" s="10"/>
    </row>
    <row r="543" spans="10:11" ht="15">
      <c r="J543" s="10"/>
      <c r="K543" s="10"/>
    </row>
    <row r="544" spans="10:11" ht="15">
      <c r="J544" s="10"/>
      <c r="K544" s="10"/>
    </row>
    <row r="545" spans="10:11" ht="15">
      <c r="J545" s="10"/>
      <c r="K545" s="10"/>
    </row>
    <row r="546" spans="10:11" ht="15">
      <c r="J546" s="10"/>
      <c r="K546" s="10"/>
    </row>
    <row r="547" spans="10:11" ht="15">
      <c r="J547" s="10"/>
      <c r="K547" s="10"/>
    </row>
    <row r="548" spans="10:11" ht="15">
      <c r="J548" s="10"/>
      <c r="K548" s="10"/>
    </row>
    <row r="549" spans="10:11" ht="15">
      <c r="J549" s="10"/>
      <c r="K549" s="10"/>
    </row>
    <row r="550" spans="10:11" ht="15">
      <c r="J550" s="10"/>
      <c r="K550" s="10"/>
    </row>
    <row r="551" spans="10:11" ht="15">
      <c r="J551" s="10"/>
      <c r="K551" s="10"/>
    </row>
    <row r="552" spans="10:11" ht="15">
      <c r="J552" s="10"/>
      <c r="K552" s="10"/>
    </row>
    <row r="553" spans="10:11" ht="15">
      <c r="J553" s="10"/>
      <c r="K553" s="10"/>
    </row>
    <row r="554" spans="10:11" ht="15">
      <c r="J554" s="10"/>
      <c r="K554" s="10"/>
    </row>
    <row r="555" spans="10:11" ht="15">
      <c r="J555" s="10"/>
      <c r="K555" s="10"/>
    </row>
    <row r="556" spans="10:11" ht="15">
      <c r="J556" s="10"/>
      <c r="K556" s="10"/>
    </row>
    <row r="557" spans="10:11" ht="15">
      <c r="J557" s="10"/>
      <c r="K557" s="10"/>
    </row>
    <row r="558" spans="10:11" ht="15">
      <c r="J558" s="10"/>
      <c r="K558" s="10"/>
    </row>
    <row r="559" spans="10:11" ht="15">
      <c r="J559" s="10"/>
      <c r="K559" s="10"/>
    </row>
    <row r="560" spans="10:11" ht="15">
      <c r="J560" s="10"/>
      <c r="K560" s="10"/>
    </row>
    <row r="561" spans="10:11" ht="15">
      <c r="J561" s="10"/>
      <c r="K561" s="10"/>
    </row>
    <row r="562" spans="10:11" ht="15">
      <c r="J562" s="10"/>
      <c r="K562" s="10"/>
    </row>
    <row r="563" spans="10:11" ht="15">
      <c r="J563" s="10"/>
      <c r="K563" s="10"/>
    </row>
    <row r="564" spans="10:11" ht="15">
      <c r="J564" s="10"/>
      <c r="K564" s="10"/>
    </row>
    <row r="565" spans="10:11" ht="15">
      <c r="J565" s="10"/>
      <c r="K565" s="10"/>
    </row>
    <row r="566" spans="10:11" ht="15">
      <c r="J566" s="10"/>
      <c r="K566" s="10"/>
    </row>
    <row r="567" spans="10:11" ht="15">
      <c r="J567" s="10"/>
      <c r="K567" s="10"/>
    </row>
    <row r="568" spans="10:11" ht="15">
      <c r="J568" s="10"/>
      <c r="K568" s="10"/>
    </row>
    <row r="569" spans="10:11" ht="15">
      <c r="J569" s="10"/>
      <c r="K569" s="10"/>
    </row>
    <row r="570" spans="10:11" ht="15">
      <c r="J570" s="10"/>
      <c r="K570" s="10"/>
    </row>
    <row r="571" spans="10:11" ht="15">
      <c r="J571" s="10"/>
      <c r="K571" s="10"/>
    </row>
    <row r="572" spans="10:11" ht="15">
      <c r="J572" s="10"/>
      <c r="K572" s="10"/>
    </row>
    <row r="573" spans="10:11" ht="15">
      <c r="J573" s="10"/>
      <c r="K573" s="10"/>
    </row>
    <row r="574" spans="10:11" ht="15">
      <c r="J574" s="10"/>
      <c r="K574" s="10"/>
    </row>
    <row r="575" spans="10:11" ht="15">
      <c r="J575" s="10"/>
      <c r="K575" s="10"/>
    </row>
    <row r="576" spans="10:11" ht="15">
      <c r="J576" s="10"/>
      <c r="K576" s="10"/>
    </row>
    <row r="577" spans="10:11" ht="15">
      <c r="J577" s="10"/>
      <c r="K577" s="10"/>
    </row>
    <row r="578" spans="10:11" ht="15">
      <c r="J578" s="10"/>
      <c r="K578" s="10"/>
    </row>
    <row r="579" spans="10:11" ht="15">
      <c r="J579" s="10"/>
      <c r="K579" s="10"/>
    </row>
    <row r="580" spans="10:11" ht="15">
      <c r="J580" s="10"/>
      <c r="K580" s="10"/>
    </row>
    <row r="581" spans="10:11" ht="15">
      <c r="J581" s="10"/>
      <c r="K581" s="10"/>
    </row>
    <row r="582" spans="10:11" ht="15">
      <c r="J582" s="10"/>
      <c r="K582" s="10"/>
    </row>
    <row r="583" spans="10:11" ht="15">
      <c r="J583" s="10"/>
      <c r="K583" s="10"/>
    </row>
    <row r="584" spans="10:11" ht="15">
      <c r="J584" s="10"/>
      <c r="K584" s="10"/>
    </row>
    <row r="585" spans="10:11" ht="15">
      <c r="J585" s="10"/>
      <c r="K585" s="10"/>
    </row>
    <row r="586" spans="10:11" ht="15">
      <c r="J586" s="10"/>
      <c r="K586" s="10"/>
    </row>
    <row r="587" spans="10:11" ht="15">
      <c r="J587" s="10"/>
      <c r="K587" s="10"/>
    </row>
    <row r="588" spans="10:11" ht="15">
      <c r="J588" s="10"/>
      <c r="K588" s="10"/>
    </row>
    <row r="589" spans="10:11" ht="15">
      <c r="J589" s="10"/>
      <c r="K589" s="10"/>
    </row>
    <row r="590" spans="10:11" ht="15">
      <c r="J590" s="10"/>
      <c r="K590" s="10"/>
    </row>
    <row r="591" spans="10:11" ht="15">
      <c r="J591" s="10"/>
      <c r="K591" s="10"/>
    </row>
    <row r="592" spans="10:11" ht="15">
      <c r="J592" s="10"/>
      <c r="K592" s="10"/>
    </row>
    <row r="593" spans="10:11" ht="15">
      <c r="J593" s="10"/>
      <c r="K593" s="10"/>
    </row>
    <row r="594" spans="10:11" ht="15">
      <c r="J594" s="10"/>
      <c r="K594" s="10"/>
    </row>
    <row r="595" spans="10:11" ht="15">
      <c r="J595" s="10"/>
      <c r="K595" s="10"/>
    </row>
    <row r="596" spans="10:11" ht="15">
      <c r="J596" s="10"/>
      <c r="K596" s="10"/>
    </row>
    <row r="597" spans="10:11" ht="15">
      <c r="J597" s="10"/>
      <c r="K597" s="10"/>
    </row>
    <row r="598" spans="10:11" ht="15">
      <c r="J598" s="10"/>
      <c r="K598" s="10"/>
    </row>
    <row r="599" spans="10:11" ht="15">
      <c r="J599" s="10"/>
      <c r="K599" s="10"/>
    </row>
    <row r="600" spans="10:11" ht="15">
      <c r="J600" s="10"/>
      <c r="K600" s="10"/>
    </row>
    <row r="601" spans="10:11" ht="15">
      <c r="J601" s="10"/>
      <c r="K601" s="10"/>
    </row>
    <row r="602" spans="10:11" ht="15">
      <c r="J602" s="10"/>
      <c r="K602" s="10"/>
    </row>
    <row r="603" spans="10:11" ht="15">
      <c r="J603" s="10"/>
      <c r="K603" s="10"/>
    </row>
    <row r="604" spans="10:11" ht="15">
      <c r="J604" s="10"/>
      <c r="K604" s="10"/>
    </row>
    <row r="605" spans="10:11" ht="15">
      <c r="J605" s="10"/>
      <c r="K605" s="10"/>
    </row>
    <row r="606" spans="10:11" ht="15">
      <c r="J606" s="10"/>
      <c r="K606" s="10"/>
    </row>
    <row r="607" spans="10:11" ht="15">
      <c r="J607" s="10"/>
      <c r="K607" s="10"/>
    </row>
    <row r="608" spans="10:11" ht="15">
      <c r="J608" s="10"/>
      <c r="K608" s="10"/>
    </row>
    <row r="609" spans="10:11" ht="15">
      <c r="J609" s="10"/>
      <c r="K609" s="10"/>
    </row>
    <row r="610" spans="10:11" ht="15">
      <c r="J610" s="10"/>
      <c r="K610" s="10"/>
    </row>
    <row r="611" spans="10:11" ht="15">
      <c r="J611" s="10"/>
      <c r="K611" s="10"/>
    </row>
    <row r="612" spans="10:11" ht="15">
      <c r="J612" s="10"/>
      <c r="K612" s="10"/>
    </row>
    <row r="613" spans="10:11" ht="15">
      <c r="J613" s="10"/>
      <c r="K613" s="10"/>
    </row>
    <row r="614" spans="10:11" ht="15">
      <c r="J614" s="10"/>
      <c r="K614" s="10"/>
    </row>
    <row r="615" spans="10:11" ht="15">
      <c r="J615" s="10"/>
      <c r="K615" s="10"/>
    </row>
    <row r="616" spans="10:11" ht="15">
      <c r="J616" s="10"/>
      <c r="K616" s="10"/>
    </row>
    <row r="617" spans="10:11" ht="15">
      <c r="J617" s="10"/>
      <c r="K617" s="10"/>
    </row>
    <row r="618" spans="10:11" ht="15">
      <c r="J618" s="10"/>
      <c r="K618" s="10"/>
    </row>
    <row r="619" spans="10:11" ht="15">
      <c r="J619" s="10"/>
      <c r="K619" s="10"/>
    </row>
    <row r="620" spans="10:11" ht="15">
      <c r="J620" s="10"/>
      <c r="K620" s="10"/>
    </row>
    <row r="621" spans="10:11" ht="15">
      <c r="J621" s="10"/>
      <c r="K621" s="10"/>
    </row>
    <row r="622" spans="10:11" ht="15">
      <c r="J622" s="10"/>
      <c r="K622" s="10"/>
    </row>
    <row r="623" spans="10:11" ht="15">
      <c r="J623" s="10"/>
      <c r="K623" s="10"/>
    </row>
    <row r="624" spans="10:11" ht="15">
      <c r="J624" s="10"/>
      <c r="K624" s="10"/>
    </row>
    <row r="625" spans="10:11" ht="15">
      <c r="J625" s="10"/>
      <c r="K625" s="10"/>
    </row>
    <row r="626" spans="10:11" ht="15">
      <c r="J626" s="10"/>
      <c r="K626" s="10"/>
    </row>
    <row r="627" spans="10:11" ht="15">
      <c r="J627" s="10"/>
      <c r="K627" s="10"/>
    </row>
    <row r="628" spans="10:11" ht="15">
      <c r="J628" s="10"/>
      <c r="K628" s="10"/>
    </row>
    <row r="629" spans="10:11" ht="15">
      <c r="J629" s="10"/>
      <c r="K629" s="10"/>
    </row>
    <row r="630" spans="10:11" ht="15">
      <c r="J630" s="10"/>
      <c r="K630" s="10"/>
    </row>
    <row r="631" spans="10:11" ht="15">
      <c r="J631" s="10"/>
      <c r="K631" s="10"/>
    </row>
    <row r="632" spans="10:11" ht="15">
      <c r="J632" s="10"/>
      <c r="K632" s="10"/>
    </row>
    <row r="633" spans="10:11" ht="15">
      <c r="J633" s="10"/>
      <c r="K633" s="10"/>
    </row>
    <row r="634" spans="10:11" ht="15">
      <c r="J634" s="10"/>
      <c r="K634" s="10"/>
    </row>
    <row r="635" spans="10:11" ht="15">
      <c r="J635" s="10"/>
      <c r="K635" s="10"/>
    </row>
    <row r="636" spans="10:11" ht="15">
      <c r="J636" s="10"/>
      <c r="K636" s="10"/>
    </row>
    <row r="637" spans="10:11" ht="15">
      <c r="J637" s="10"/>
      <c r="K637" s="10"/>
    </row>
    <row r="638" spans="10:11" ht="15">
      <c r="J638" s="10"/>
      <c r="K638" s="10"/>
    </row>
    <row r="639" spans="10:11" ht="15">
      <c r="J639" s="10"/>
      <c r="K639" s="10"/>
    </row>
    <row r="640" spans="10:11" ht="15">
      <c r="J640" s="10"/>
      <c r="K640" s="10"/>
    </row>
    <row r="641" spans="10:11" ht="15">
      <c r="J641" s="10"/>
      <c r="K641" s="10"/>
    </row>
    <row r="642" spans="10:11" ht="15">
      <c r="J642" s="10"/>
      <c r="K642" s="10"/>
    </row>
    <row r="643" spans="10:11" ht="15">
      <c r="J643" s="10"/>
      <c r="K643" s="10"/>
    </row>
    <row r="644" spans="10:11" ht="15">
      <c r="J644" s="10"/>
      <c r="K644" s="10"/>
    </row>
    <row r="645" spans="10:11" ht="15">
      <c r="J645" s="10"/>
      <c r="K645" s="10"/>
    </row>
    <row r="646" spans="10:11" ht="15">
      <c r="J646" s="10"/>
      <c r="K646" s="10"/>
    </row>
    <row r="647" spans="10:11" ht="15">
      <c r="J647" s="10"/>
      <c r="K647" s="10"/>
    </row>
    <row r="648" spans="10:11" ht="15">
      <c r="J648" s="10"/>
      <c r="K648" s="10"/>
    </row>
    <row r="649" spans="10:11" ht="15">
      <c r="J649" s="10"/>
      <c r="K649" s="10"/>
    </row>
    <row r="650" spans="10:11" ht="15">
      <c r="J650" s="10"/>
      <c r="K650" s="10"/>
    </row>
    <row r="651" spans="10:11" ht="15">
      <c r="J651" s="10"/>
      <c r="K651" s="10"/>
    </row>
    <row r="652" spans="10:11" ht="15">
      <c r="J652" s="10"/>
      <c r="K652" s="10"/>
    </row>
    <row r="653" spans="10:11" ht="15">
      <c r="J653" s="10"/>
      <c r="K653" s="10"/>
    </row>
    <row r="654" spans="10:11" ht="15">
      <c r="J654" s="10"/>
      <c r="K654" s="10"/>
    </row>
    <row r="655" spans="10:11" ht="15">
      <c r="J655" s="10"/>
      <c r="K655" s="10"/>
    </row>
    <row r="656" spans="10:11" ht="15">
      <c r="J656" s="10"/>
      <c r="K656" s="10"/>
    </row>
    <row r="657" spans="10:11" ht="15">
      <c r="J657" s="10"/>
      <c r="K657" s="10"/>
    </row>
    <row r="658" spans="10:11" ht="15">
      <c r="J658" s="10"/>
      <c r="K658" s="10"/>
    </row>
    <row r="659" spans="10:11" ht="15">
      <c r="J659" s="10"/>
      <c r="K659" s="10"/>
    </row>
    <row r="660" spans="10:11" ht="15">
      <c r="J660" s="10"/>
      <c r="K660" s="10"/>
    </row>
    <row r="661" spans="10:11" ht="15">
      <c r="J661" s="10"/>
      <c r="K661" s="10"/>
    </row>
    <row r="662" spans="10:11" ht="15">
      <c r="J662" s="10"/>
      <c r="K662" s="10"/>
    </row>
    <row r="663" spans="10:11" ht="15">
      <c r="J663" s="10"/>
      <c r="K663" s="10"/>
    </row>
    <row r="664" spans="10:11" ht="15">
      <c r="J664" s="10"/>
      <c r="K664" s="10"/>
    </row>
    <row r="665" spans="10:11" ht="15">
      <c r="J665" s="10"/>
      <c r="K665" s="10"/>
    </row>
    <row r="666" spans="10:11" ht="15">
      <c r="J666" s="10"/>
      <c r="K666" s="10"/>
    </row>
    <row r="667" spans="10:11" ht="15">
      <c r="J667" s="10"/>
      <c r="K667" s="10"/>
    </row>
    <row r="668" spans="10:11" ht="15">
      <c r="J668" s="10"/>
      <c r="K668" s="10"/>
    </row>
    <row r="669" spans="10:11" ht="15">
      <c r="J669" s="10"/>
      <c r="K669" s="10"/>
    </row>
    <row r="670" spans="10:11" ht="15">
      <c r="J670" s="10"/>
      <c r="K670" s="10"/>
    </row>
    <row r="671" spans="10:11" ht="15">
      <c r="J671" s="10"/>
      <c r="K671" s="10"/>
    </row>
    <row r="672" spans="10:11" ht="15">
      <c r="J672" s="10"/>
      <c r="K672" s="10"/>
    </row>
    <row r="673" spans="10:11" ht="15">
      <c r="J673" s="10"/>
      <c r="K673" s="10"/>
    </row>
    <row r="674" spans="10:11" ht="15">
      <c r="J674" s="10"/>
      <c r="K674" s="10"/>
    </row>
    <row r="675" spans="10:11" ht="15">
      <c r="J675" s="10"/>
      <c r="K675" s="10"/>
    </row>
    <row r="676" spans="10:11" ht="15">
      <c r="J676" s="10"/>
      <c r="K676" s="10"/>
    </row>
    <row r="677" spans="10:11" ht="15">
      <c r="J677" s="10"/>
      <c r="K677" s="10"/>
    </row>
    <row r="678" spans="10:11" ht="15">
      <c r="J678" s="10"/>
      <c r="K678" s="10"/>
    </row>
    <row r="679" spans="10:11" ht="15">
      <c r="J679" s="10"/>
      <c r="K679" s="10"/>
    </row>
    <row r="680" spans="10:11" ht="15">
      <c r="J680" s="10"/>
      <c r="K680" s="10"/>
    </row>
    <row r="681" spans="10:11" ht="15">
      <c r="J681" s="10"/>
      <c r="K681" s="10"/>
    </row>
    <row r="682" spans="10:11" ht="15">
      <c r="J682" s="10"/>
      <c r="K682" s="10"/>
    </row>
    <row r="683" spans="10:11" ht="15">
      <c r="J683" s="10"/>
      <c r="K683" s="10"/>
    </row>
    <row r="684" spans="10:11" ht="15">
      <c r="J684" s="10"/>
      <c r="K684" s="10"/>
    </row>
    <row r="685" spans="10:11" ht="15">
      <c r="J685" s="10"/>
      <c r="K685" s="10"/>
    </row>
    <row r="686" spans="10:11" ht="15">
      <c r="J686" s="10"/>
      <c r="K686" s="10"/>
    </row>
    <row r="687" spans="10:11" ht="15">
      <c r="J687" s="10"/>
      <c r="K687" s="10"/>
    </row>
    <row r="688" spans="10:11" ht="15">
      <c r="J688" s="10"/>
      <c r="K688" s="10"/>
    </row>
    <row r="689" spans="10:11" ht="15">
      <c r="J689" s="10"/>
      <c r="K689" s="10"/>
    </row>
    <row r="690" spans="10:11" ht="15">
      <c r="J690" s="10"/>
      <c r="K690" s="10"/>
    </row>
    <row r="691" spans="10:11" ht="15">
      <c r="J691" s="10"/>
      <c r="K691" s="10"/>
    </row>
    <row r="692" spans="10:11" ht="15">
      <c r="J692" s="10"/>
      <c r="K692" s="10"/>
    </row>
    <row r="693" spans="10:11" ht="15">
      <c r="J693" s="10"/>
      <c r="K693" s="10"/>
    </row>
    <row r="694" spans="10:11" ht="15">
      <c r="J694" s="10"/>
      <c r="K694" s="10"/>
    </row>
    <row r="695" spans="10:11" ht="15">
      <c r="J695" s="10"/>
      <c r="K695" s="10"/>
    </row>
    <row r="696" spans="10:11" ht="15">
      <c r="J696" s="10"/>
      <c r="K696" s="10"/>
    </row>
    <row r="697" spans="10:11" ht="15">
      <c r="J697" s="10"/>
      <c r="K697" s="10"/>
    </row>
    <row r="698" spans="10:11" ht="15">
      <c r="J698" s="10"/>
      <c r="K698" s="10"/>
    </row>
    <row r="699" spans="10:11" ht="15">
      <c r="J699" s="10"/>
      <c r="K699" s="10"/>
    </row>
    <row r="700" spans="10:11" ht="15">
      <c r="J700" s="10"/>
      <c r="K700" s="10"/>
    </row>
    <row r="701" spans="10:11" ht="15">
      <c r="J701" s="10"/>
      <c r="K701" s="10"/>
    </row>
    <row r="702" spans="10:11" ht="15">
      <c r="J702" s="10"/>
      <c r="K702" s="10"/>
    </row>
    <row r="703" spans="10:11" ht="15">
      <c r="J703" s="10"/>
      <c r="K703" s="10"/>
    </row>
    <row r="704" spans="10:11" ht="15">
      <c r="J704" s="10"/>
      <c r="K704" s="10"/>
    </row>
    <row r="705" spans="10:11" ht="15">
      <c r="J705" s="10"/>
      <c r="K705" s="10"/>
    </row>
    <row r="706" spans="10:11" ht="15">
      <c r="J706" s="10"/>
      <c r="K706" s="10"/>
    </row>
    <row r="707" spans="10:11" ht="15">
      <c r="J707" s="10"/>
      <c r="K707" s="10"/>
    </row>
    <row r="708" spans="10:11" ht="15">
      <c r="J708" s="10"/>
      <c r="K708" s="10"/>
    </row>
    <row r="709" spans="10:11" ht="15">
      <c r="J709" s="10"/>
      <c r="K709" s="10"/>
    </row>
    <row r="710" spans="10:11" ht="15">
      <c r="J710" s="10"/>
      <c r="K710" s="10"/>
    </row>
    <row r="711" spans="10:11" ht="15">
      <c r="J711" s="10"/>
      <c r="K711" s="10"/>
    </row>
    <row r="712" spans="10:11" ht="15">
      <c r="J712" s="10"/>
      <c r="K712" s="10"/>
    </row>
    <row r="713" spans="10:11" ht="15">
      <c r="J713" s="10"/>
      <c r="K713" s="10"/>
    </row>
    <row r="714" spans="10:11" ht="15">
      <c r="J714" s="10"/>
      <c r="K714" s="10"/>
    </row>
    <row r="715" spans="10:11" ht="15">
      <c r="J715" s="10"/>
      <c r="K715" s="10"/>
    </row>
    <row r="716" spans="10:11" ht="15">
      <c r="J716" s="10"/>
      <c r="K716" s="10"/>
    </row>
    <row r="717" spans="10:11" ht="15">
      <c r="J717" s="10"/>
      <c r="K717" s="10"/>
    </row>
    <row r="718" spans="10:11" ht="15">
      <c r="J718" s="10"/>
      <c r="K718" s="10"/>
    </row>
    <row r="719" spans="10:11" ht="15">
      <c r="J719" s="10"/>
      <c r="K719" s="10"/>
    </row>
    <row r="720" spans="10:11" ht="15">
      <c r="J720" s="10"/>
      <c r="K720" s="10"/>
    </row>
    <row r="721" spans="10:11" ht="15">
      <c r="J721" s="10"/>
      <c r="K721" s="10"/>
    </row>
    <row r="722" spans="10:11" ht="15">
      <c r="J722" s="10"/>
      <c r="K722" s="10"/>
    </row>
    <row r="723" spans="10:11" ht="15">
      <c r="J723" s="10"/>
      <c r="K723" s="10"/>
    </row>
    <row r="724" spans="10:11" ht="15">
      <c r="J724" s="10"/>
      <c r="K724" s="10"/>
    </row>
    <row r="725" spans="10:11" ht="15">
      <c r="J725" s="10"/>
      <c r="K725" s="10"/>
    </row>
    <row r="726" spans="10:11" ht="15">
      <c r="J726" s="10"/>
      <c r="K726" s="10"/>
    </row>
    <row r="727" spans="10:11" ht="15">
      <c r="J727" s="10"/>
      <c r="K727" s="10"/>
    </row>
    <row r="728" spans="10:11" ht="15">
      <c r="J728" s="10"/>
      <c r="K728" s="10"/>
    </row>
    <row r="729" spans="10:11" ht="15">
      <c r="J729" s="10"/>
      <c r="K729" s="10"/>
    </row>
    <row r="730" spans="10:11" ht="15">
      <c r="J730" s="10"/>
      <c r="K730" s="10"/>
    </row>
    <row r="731" spans="10:11" ht="15">
      <c r="J731" s="10"/>
      <c r="K731" s="10"/>
    </row>
    <row r="732" spans="10:11" ht="15">
      <c r="J732" s="10"/>
      <c r="K732" s="10"/>
    </row>
    <row r="733" spans="10:11" ht="15">
      <c r="J733" s="10"/>
      <c r="K733" s="10"/>
    </row>
    <row r="734" spans="10:11" ht="15">
      <c r="J734" s="10"/>
      <c r="K734" s="10"/>
    </row>
    <row r="735" spans="10:11" ht="15">
      <c r="J735" s="10"/>
      <c r="K735" s="10"/>
    </row>
    <row r="736" spans="10:11" ht="15">
      <c r="J736" s="10"/>
      <c r="K736" s="10"/>
    </row>
    <row r="737" spans="10:11" ht="15">
      <c r="J737" s="10"/>
      <c r="K737" s="10"/>
    </row>
    <row r="738" spans="10:11" ht="15">
      <c r="J738" s="10"/>
      <c r="K738" s="10"/>
    </row>
    <row r="739" spans="10:11" ht="15">
      <c r="J739" s="10"/>
      <c r="K739" s="10"/>
    </row>
    <row r="740" spans="10:11" ht="15">
      <c r="J740" s="10"/>
      <c r="K740" s="10"/>
    </row>
    <row r="741" spans="10:11" ht="15">
      <c r="J741" s="10"/>
      <c r="K741" s="10"/>
    </row>
    <row r="742" spans="10:11" ht="15">
      <c r="J742" s="10"/>
      <c r="K742" s="10"/>
    </row>
    <row r="743" spans="10:11" ht="15">
      <c r="J743" s="10"/>
      <c r="K743" s="10"/>
    </row>
    <row r="744" spans="10:11" ht="15">
      <c r="J744" s="10"/>
      <c r="K744" s="10"/>
    </row>
    <row r="745" spans="10:11" ht="15">
      <c r="J745" s="10"/>
      <c r="K745" s="10"/>
    </row>
    <row r="746" spans="10:11" ht="15">
      <c r="J746" s="10"/>
      <c r="K746" s="10"/>
    </row>
    <row r="747" spans="10:11" ht="15">
      <c r="J747" s="10"/>
      <c r="K747" s="10"/>
    </row>
    <row r="748" spans="10:11" ht="15">
      <c r="J748" s="10"/>
      <c r="K748" s="10"/>
    </row>
    <row r="749" spans="10:11" ht="15">
      <c r="J749" s="10"/>
      <c r="K749" s="10"/>
    </row>
    <row r="750" spans="10:11" ht="15">
      <c r="J750" s="10"/>
      <c r="K750" s="10"/>
    </row>
    <row r="751" spans="10:11" ht="15">
      <c r="J751" s="10"/>
      <c r="K751" s="10"/>
    </row>
    <row r="752" spans="10:11" ht="15">
      <c r="J752" s="10"/>
      <c r="K752" s="10"/>
    </row>
    <row r="753" spans="10:11" ht="15">
      <c r="J753" s="10"/>
      <c r="K753" s="10"/>
    </row>
    <row r="754" spans="10:11" ht="15">
      <c r="J754" s="10"/>
      <c r="K754" s="10"/>
    </row>
    <row r="755" spans="10:11" ht="15">
      <c r="J755" s="10"/>
      <c r="K755" s="10"/>
    </row>
    <row r="756" spans="10:11" ht="15">
      <c r="J756" s="10"/>
      <c r="K756" s="10"/>
    </row>
    <row r="757" spans="10:11" ht="15">
      <c r="J757" s="10"/>
      <c r="K757" s="10"/>
    </row>
    <row r="758" spans="10:11" ht="15">
      <c r="J758" s="10"/>
      <c r="K758" s="10"/>
    </row>
    <row r="759" spans="10:11" ht="15">
      <c r="J759" s="10"/>
      <c r="K759" s="10"/>
    </row>
    <row r="760" spans="10:11" ht="15">
      <c r="J760" s="10"/>
      <c r="K760" s="10"/>
    </row>
    <row r="761" spans="10:11" ht="15">
      <c r="J761" s="10"/>
      <c r="K761" s="10"/>
    </row>
    <row r="762" spans="10:11" ht="15">
      <c r="J762" s="10"/>
      <c r="K762" s="10"/>
    </row>
    <row r="763" spans="10:11" ht="15">
      <c r="J763" s="10"/>
      <c r="K763" s="10"/>
    </row>
    <row r="764" spans="10:11" ht="15">
      <c r="J764" s="10"/>
      <c r="K764" s="10"/>
    </row>
    <row r="765" spans="10:11" ht="15">
      <c r="J765" s="10"/>
      <c r="K765" s="10"/>
    </row>
    <row r="766" spans="10:11" ht="15">
      <c r="J766" s="10"/>
      <c r="K766" s="10"/>
    </row>
    <row r="767" spans="10:11" ht="15">
      <c r="J767" s="10"/>
      <c r="K767" s="10"/>
    </row>
    <row r="768" spans="10:11" ht="15">
      <c r="J768" s="10"/>
      <c r="K768" s="10"/>
    </row>
    <row r="769" spans="10:11" ht="15">
      <c r="J769" s="10"/>
      <c r="K769" s="10"/>
    </row>
    <row r="770" spans="10:11" ht="15">
      <c r="J770" s="10"/>
      <c r="K770" s="10"/>
    </row>
    <row r="771" spans="10:11" ht="15">
      <c r="J771" s="10"/>
      <c r="K771" s="10"/>
    </row>
    <row r="772" spans="10:11" ht="15">
      <c r="J772" s="10"/>
      <c r="K772" s="10"/>
    </row>
    <row r="773" spans="10:11" ht="15">
      <c r="J773" s="10"/>
      <c r="K773" s="10"/>
    </row>
    <row r="774" spans="10:11" ht="15">
      <c r="J774" s="10"/>
      <c r="K774" s="10"/>
    </row>
    <row r="775" spans="10:11" ht="15">
      <c r="J775" s="10"/>
      <c r="K775" s="10"/>
    </row>
    <row r="776" spans="10:11" ht="15">
      <c r="J776" s="10"/>
      <c r="K776" s="10"/>
    </row>
    <row r="777" spans="10:11" ht="15">
      <c r="J777" s="10"/>
      <c r="K777" s="10"/>
    </row>
    <row r="778" spans="10:11" ht="15">
      <c r="J778" s="10"/>
      <c r="K778" s="10"/>
    </row>
    <row r="779" spans="10:11" ht="15">
      <c r="J779" s="10"/>
      <c r="K779" s="10"/>
    </row>
    <row r="780" spans="10:11" ht="15">
      <c r="J780" s="10"/>
      <c r="K780" s="10"/>
    </row>
    <row r="781" spans="10:11" ht="15">
      <c r="J781" s="10"/>
      <c r="K781" s="10"/>
    </row>
    <row r="782" spans="10:11" ht="15">
      <c r="J782" s="10"/>
      <c r="K782" s="10"/>
    </row>
    <row r="783" spans="10:11" ht="15">
      <c r="J783" s="10"/>
      <c r="K783" s="10"/>
    </row>
    <row r="784" spans="10:11" ht="15">
      <c r="J784" s="10"/>
      <c r="K784" s="10"/>
    </row>
    <row r="785" spans="10:11" ht="15">
      <c r="J785" s="10"/>
      <c r="K785" s="10"/>
    </row>
    <row r="786" spans="10:11" ht="15">
      <c r="J786" s="10"/>
      <c r="K786" s="10"/>
    </row>
    <row r="787" spans="10:11" ht="15">
      <c r="J787" s="10"/>
      <c r="K787" s="10"/>
    </row>
    <row r="788" spans="10:11" ht="15">
      <c r="J788" s="10"/>
      <c r="K788" s="10"/>
    </row>
    <row r="789" spans="10:11" ht="15">
      <c r="J789" s="10"/>
      <c r="K789" s="10"/>
    </row>
    <row r="790" spans="10:11" ht="15">
      <c r="J790" s="10"/>
      <c r="K790" s="10"/>
    </row>
    <row r="791" spans="10:11" ht="15">
      <c r="J791" s="10"/>
      <c r="K791" s="10"/>
    </row>
    <row r="792" spans="10:11" ht="15">
      <c r="J792" s="10"/>
      <c r="K792" s="10"/>
    </row>
    <row r="793" spans="10:11" ht="15">
      <c r="J793" s="10"/>
      <c r="K793" s="10"/>
    </row>
    <row r="794" spans="10:11" ht="15">
      <c r="J794" s="10"/>
      <c r="K794" s="10"/>
    </row>
    <row r="795" spans="10:11" ht="15">
      <c r="J795" s="10"/>
      <c r="K795" s="10"/>
    </row>
    <row r="796" spans="10:11" ht="15">
      <c r="J796" s="10"/>
      <c r="K796" s="10"/>
    </row>
    <row r="797" spans="10:11" ht="15">
      <c r="J797" s="10"/>
      <c r="K797" s="10"/>
    </row>
    <row r="798" spans="10:11" ht="15">
      <c r="J798" s="10"/>
      <c r="K798" s="10"/>
    </row>
    <row r="799" spans="10:11" ht="15">
      <c r="J799" s="10"/>
      <c r="K799" s="10"/>
    </row>
    <row r="800" spans="10:11" ht="15">
      <c r="J800" s="10"/>
      <c r="K800" s="10"/>
    </row>
    <row r="801" spans="10:11" ht="15">
      <c r="J801" s="10"/>
      <c r="K801" s="10"/>
    </row>
    <row r="802" spans="10:11" ht="15">
      <c r="J802" s="10"/>
      <c r="K802" s="10"/>
    </row>
    <row r="803" spans="10:11" ht="15">
      <c r="J803" s="10"/>
      <c r="K803" s="10"/>
    </row>
    <row r="804" spans="10:11" ht="15">
      <c r="J804" s="10"/>
      <c r="K804" s="10"/>
    </row>
    <row r="805" spans="10:11" ht="15">
      <c r="J805" s="10"/>
      <c r="K805" s="10"/>
    </row>
    <row r="806" spans="10:11" ht="15">
      <c r="J806" s="10"/>
      <c r="K806" s="10"/>
    </row>
    <row r="807" spans="10:11" ht="15">
      <c r="J807" s="10"/>
      <c r="K807" s="10"/>
    </row>
    <row r="808" spans="10:11" ht="15">
      <c r="J808" s="10"/>
      <c r="K808" s="10"/>
    </row>
    <row r="809" spans="10:11" ht="15">
      <c r="J809" s="10"/>
      <c r="K809" s="10"/>
    </row>
    <row r="810" spans="10:11" ht="15">
      <c r="J810" s="10"/>
      <c r="K810" s="10"/>
    </row>
    <row r="811" spans="10:11" ht="15">
      <c r="J811" s="10"/>
      <c r="K811" s="10"/>
    </row>
    <row r="812" spans="10:11" ht="15">
      <c r="J812" s="10"/>
      <c r="K812" s="10"/>
    </row>
    <row r="813" spans="10:11" ht="15">
      <c r="J813" s="10"/>
      <c r="K813" s="10"/>
    </row>
    <row r="814" spans="10:11" ht="15">
      <c r="J814" s="10"/>
      <c r="K814" s="10"/>
    </row>
    <row r="815" spans="10:11" ht="15">
      <c r="J815" s="10"/>
      <c r="K815" s="10"/>
    </row>
    <row r="816" spans="10:11" ht="15">
      <c r="J816" s="10"/>
      <c r="K816" s="10"/>
    </row>
    <row r="817" spans="10:11" ht="15">
      <c r="J817" s="10"/>
      <c r="K817" s="10"/>
    </row>
    <row r="818" spans="10:11" ht="15">
      <c r="J818" s="10"/>
      <c r="K818" s="10"/>
    </row>
    <row r="819" spans="10:11" ht="15">
      <c r="J819" s="10"/>
      <c r="K819" s="10"/>
    </row>
    <row r="820" spans="10:11" ht="15">
      <c r="J820" s="10"/>
      <c r="K820" s="10"/>
    </row>
    <row r="821" spans="10:11" ht="15">
      <c r="J821" s="10"/>
      <c r="K821" s="10"/>
    </row>
    <row r="822" spans="10:11" ht="15">
      <c r="J822" s="10"/>
      <c r="K822" s="10"/>
    </row>
    <row r="823" spans="10:11" ht="15">
      <c r="J823" s="10"/>
      <c r="K823" s="10"/>
    </row>
    <row r="824" spans="10:11" ht="15">
      <c r="J824" s="10"/>
      <c r="K824" s="10"/>
    </row>
    <row r="825" spans="10:11" ht="15">
      <c r="J825" s="10"/>
      <c r="K825" s="10"/>
    </row>
    <row r="826" spans="10:11" ht="15">
      <c r="J826" s="10"/>
      <c r="K826" s="10"/>
    </row>
    <row r="827" spans="10:11" ht="15">
      <c r="J827" s="10"/>
      <c r="K827" s="10"/>
    </row>
    <row r="828" spans="10:11" ht="15">
      <c r="J828" s="10"/>
      <c r="K828" s="10"/>
    </row>
    <row r="829" spans="10:11" ht="15">
      <c r="J829" s="10"/>
      <c r="K829" s="10"/>
    </row>
    <row r="830" spans="10:11" ht="15">
      <c r="J830" s="10"/>
      <c r="K830" s="10"/>
    </row>
    <row r="831" spans="10:11" ht="15">
      <c r="J831" s="10"/>
      <c r="K831" s="10"/>
    </row>
    <row r="832" spans="10:11" ht="15">
      <c r="J832" s="10"/>
      <c r="K832" s="10"/>
    </row>
    <row r="833" spans="10:11" ht="15">
      <c r="J833" s="10"/>
      <c r="K833" s="10"/>
    </row>
    <row r="834" spans="10:11" ht="15">
      <c r="J834" s="10"/>
      <c r="K834" s="10"/>
    </row>
    <row r="835" spans="10:11" ht="15">
      <c r="J835" s="10"/>
      <c r="K835" s="10"/>
    </row>
    <row r="836" spans="10:11" ht="15">
      <c r="J836" s="10"/>
      <c r="K836" s="10"/>
    </row>
    <row r="837" spans="10:11" ht="15">
      <c r="J837" s="10"/>
      <c r="K837" s="10"/>
    </row>
    <row r="838" spans="10:11" ht="15">
      <c r="J838" s="10"/>
      <c r="K838" s="10"/>
    </row>
    <row r="839" spans="10:11" ht="15">
      <c r="J839" s="10"/>
      <c r="K839" s="10"/>
    </row>
    <row r="840" spans="10:11" ht="15">
      <c r="J840" s="10"/>
      <c r="K840" s="10"/>
    </row>
    <row r="841" spans="10:11" ht="15">
      <c r="J841" s="10"/>
      <c r="K841" s="10"/>
    </row>
    <row r="842" spans="10:11" ht="15">
      <c r="J842" s="10"/>
      <c r="K842" s="10"/>
    </row>
    <row r="843" spans="10:11" ht="15">
      <c r="J843" s="10"/>
      <c r="K843" s="10"/>
    </row>
    <row r="844" spans="10:11" ht="15">
      <c r="J844" s="10"/>
      <c r="K844" s="10"/>
    </row>
    <row r="845" spans="10:11" ht="15">
      <c r="J845" s="10"/>
      <c r="K845" s="10"/>
    </row>
    <row r="846" spans="10:11" ht="15">
      <c r="J846" s="10"/>
      <c r="K846" s="10"/>
    </row>
    <row r="847" spans="10:11" ht="15">
      <c r="J847" s="10"/>
      <c r="K847" s="10"/>
    </row>
    <row r="848" spans="10:11" ht="15">
      <c r="J848" s="10"/>
      <c r="K848" s="10"/>
    </row>
    <row r="849" spans="10:11" ht="15">
      <c r="J849" s="10"/>
      <c r="K849" s="10"/>
    </row>
    <row r="850" spans="10:11" ht="15">
      <c r="J850" s="10"/>
      <c r="K850" s="10"/>
    </row>
    <row r="851" spans="10:11" ht="15">
      <c r="J851" s="10"/>
      <c r="K851" s="10"/>
    </row>
    <row r="852" spans="10:11" ht="15">
      <c r="J852" s="10"/>
      <c r="K852" s="10"/>
    </row>
    <row r="853" spans="10:11" ht="15">
      <c r="J853" s="10"/>
      <c r="K853" s="10"/>
    </row>
    <row r="854" spans="10:11" ht="15">
      <c r="J854" s="10"/>
      <c r="K854" s="10"/>
    </row>
    <row r="855" spans="10:11" ht="15">
      <c r="J855" s="10"/>
      <c r="K855" s="10"/>
    </row>
    <row r="856" spans="10:11" ht="15">
      <c r="J856" s="10"/>
      <c r="K856" s="10"/>
    </row>
    <row r="857" spans="10:11" ht="15">
      <c r="J857" s="10"/>
      <c r="K857" s="10"/>
    </row>
    <row r="858" spans="10:11" ht="15">
      <c r="J858" s="10"/>
      <c r="K858" s="10"/>
    </row>
    <row r="859" spans="10:11" ht="15">
      <c r="J859" s="10"/>
      <c r="K859" s="10"/>
    </row>
    <row r="860" spans="10:11" ht="15">
      <c r="J860" s="10"/>
      <c r="K860" s="10"/>
    </row>
    <row r="861" spans="10:11" ht="15">
      <c r="J861" s="10"/>
      <c r="K861" s="10"/>
    </row>
    <row r="862" spans="10:11" ht="15">
      <c r="J862" s="10"/>
      <c r="K862" s="10"/>
    </row>
    <row r="863" spans="10:11" ht="15">
      <c r="J863" s="10"/>
      <c r="K863" s="10"/>
    </row>
    <row r="864" spans="10:11" ht="15">
      <c r="J864" s="10"/>
      <c r="K864" s="10"/>
    </row>
    <row r="865" spans="10:11" ht="15">
      <c r="J865" s="10"/>
      <c r="K865" s="10"/>
    </row>
    <row r="866" spans="10:11" ht="15">
      <c r="J866" s="10"/>
      <c r="K866" s="10"/>
    </row>
    <row r="867" spans="10:11" ht="15">
      <c r="J867" s="10"/>
      <c r="K867" s="10"/>
    </row>
    <row r="868" spans="10:11" ht="15">
      <c r="J868" s="10"/>
      <c r="K868" s="10"/>
    </row>
    <row r="869" spans="10:11" ht="15">
      <c r="J869" s="10"/>
      <c r="K869" s="10"/>
    </row>
    <row r="870" spans="10:11" ht="15">
      <c r="J870" s="10"/>
      <c r="K870" s="10"/>
    </row>
    <row r="871" spans="10:11" ht="15">
      <c r="J871" s="10"/>
      <c r="K871" s="10"/>
    </row>
    <row r="872" spans="10:11" ht="15">
      <c r="J872" s="10"/>
      <c r="K872" s="10"/>
    </row>
    <row r="873" spans="10:11" ht="15">
      <c r="J873" s="10"/>
      <c r="K873" s="10"/>
    </row>
    <row r="874" spans="10:11" ht="15">
      <c r="J874" s="10"/>
      <c r="K874" s="10"/>
    </row>
    <row r="875" spans="10:11" ht="15">
      <c r="J875" s="10"/>
      <c r="K875" s="10"/>
    </row>
    <row r="876" spans="10:11" ht="15">
      <c r="J876" s="10"/>
      <c r="K876" s="10"/>
    </row>
    <row r="877" spans="10:11" ht="15">
      <c r="J877" s="10"/>
      <c r="K877" s="10"/>
    </row>
    <row r="878" spans="10:11" ht="15">
      <c r="J878" s="10"/>
      <c r="K878" s="10"/>
    </row>
    <row r="879" spans="10:11" ht="15">
      <c r="J879" s="10"/>
      <c r="K879" s="10"/>
    </row>
    <row r="880" spans="10:11" ht="15">
      <c r="J880" s="10"/>
      <c r="K880" s="10"/>
    </row>
    <row r="881" spans="10:11" ht="15">
      <c r="J881" s="10"/>
      <c r="K881" s="10"/>
    </row>
    <row r="882" spans="10:11" ht="15">
      <c r="J882" s="10"/>
      <c r="K882" s="10"/>
    </row>
    <row r="883" spans="10:11" ht="15">
      <c r="J883" s="10"/>
      <c r="K883" s="10"/>
    </row>
    <row r="884" spans="10:11" ht="15">
      <c r="J884" s="10"/>
      <c r="K884" s="10"/>
    </row>
    <row r="885" spans="10:11" ht="15">
      <c r="J885" s="10"/>
      <c r="K885" s="10"/>
    </row>
    <row r="886" spans="10:11" ht="15">
      <c r="J886" s="10"/>
      <c r="K886" s="10"/>
    </row>
    <row r="887" spans="10:11" ht="15">
      <c r="J887" s="10"/>
      <c r="K887" s="10"/>
    </row>
    <row r="888" spans="10:11" ht="15">
      <c r="J888" s="10"/>
      <c r="K888" s="10"/>
    </row>
    <row r="889" spans="10:11" ht="15">
      <c r="J889" s="10"/>
      <c r="K889" s="10"/>
    </row>
    <row r="890" spans="10:11" ht="15">
      <c r="J890" s="10"/>
      <c r="K890" s="10"/>
    </row>
    <row r="891" spans="10:11" ht="15">
      <c r="J891" s="10"/>
      <c r="K891" s="10"/>
    </row>
    <row r="892" spans="10:11" ht="15">
      <c r="J892" s="10"/>
      <c r="K892" s="10"/>
    </row>
    <row r="893" spans="10:11" ht="15">
      <c r="J893" s="10"/>
      <c r="K893" s="10"/>
    </row>
    <row r="894" spans="10:11" ht="15">
      <c r="J894" s="10"/>
      <c r="K894" s="10"/>
    </row>
    <row r="895" spans="10:11" ht="15">
      <c r="J895" s="10"/>
      <c r="K895" s="10"/>
    </row>
    <row r="896" spans="10:11" ht="15">
      <c r="J896" s="10"/>
      <c r="K896" s="10"/>
    </row>
    <row r="897" spans="10:11" ht="15">
      <c r="J897" s="10"/>
      <c r="K897" s="10"/>
    </row>
    <row r="898" spans="10:11" ht="15">
      <c r="J898" s="10"/>
      <c r="K898" s="10"/>
    </row>
    <row r="899" spans="10:11" ht="15">
      <c r="J899" s="10"/>
      <c r="K899" s="10"/>
    </row>
    <row r="900" spans="10:11" ht="15">
      <c r="J900" s="10"/>
      <c r="K900" s="10"/>
    </row>
    <row r="901" spans="10:11" ht="15">
      <c r="J901" s="10"/>
      <c r="K901" s="10"/>
    </row>
    <row r="902" spans="10:11" ht="15">
      <c r="J902" s="10"/>
      <c r="K902" s="10"/>
    </row>
    <row r="903" spans="10:11" ht="15">
      <c r="J903" s="10"/>
      <c r="K903" s="10"/>
    </row>
    <row r="904" spans="10:11" ht="15">
      <c r="J904" s="10"/>
      <c r="K904" s="10"/>
    </row>
    <row r="905" spans="10:11" ht="15">
      <c r="J905" s="10"/>
      <c r="K905" s="10"/>
    </row>
    <row r="906" spans="10:11" ht="15">
      <c r="J906" s="10"/>
      <c r="K906" s="10"/>
    </row>
    <row r="907" spans="10:11" ht="15">
      <c r="J907" s="10"/>
      <c r="K907" s="10"/>
    </row>
    <row r="908" spans="10:11" ht="15">
      <c r="J908" s="10"/>
      <c r="K908" s="10"/>
    </row>
    <row r="909" spans="10:11" ht="15">
      <c r="J909" s="10"/>
      <c r="K909" s="10"/>
    </row>
    <row r="910" spans="10:11" ht="15">
      <c r="J910" s="10"/>
      <c r="K910" s="10"/>
    </row>
    <row r="911" spans="10:11" ht="15">
      <c r="J911" s="10"/>
      <c r="K911" s="10"/>
    </row>
    <row r="912" spans="10:11" ht="15">
      <c r="J912" s="10"/>
      <c r="K912" s="10"/>
    </row>
    <row r="913" spans="10:11" ht="15">
      <c r="J913" s="10"/>
      <c r="K913" s="10"/>
    </row>
    <row r="914" spans="10:11" ht="15">
      <c r="J914" s="10"/>
      <c r="K914" s="10"/>
    </row>
    <row r="915" spans="10:11" ht="15">
      <c r="J915" s="10"/>
      <c r="K915" s="10"/>
    </row>
    <row r="916" spans="10:11" ht="15">
      <c r="J916" s="10"/>
      <c r="K916" s="10"/>
    </row>
    <row r="917" spans="10:11" ht="15">
      <c r="J917" s="10"/>
      <c r="K917" s="10"/>
    </row>
    <row r="918" spans="10:11" ht="15">
      <c r="J918" s="10"/>
      <c r="K918" s="10"/>
    </row>
    <row r="919" spans="10:11" ht="15">
      <c r="J919" s="10"/>
      <c r="K919" s="10"/>
    </row>
    <row r="920" spans="10:11" ht="15">
      <c r="J920" s="10"/>
      <c r="K920" s="10"/>
    </row>
    <row r="921" spans="10:11" ht="15">
      <c r="J921" s="10"/>
      <c r="K921" s="10"/>
    </row>
    <row r="922" spans="10:11" ht="15">
      <c r="J922" s="10"/>
      <c r="K922" s="10"/>
    </row>
    <row r="923" spans="10:11" ht="15">
      <c r="J923" s="10"/>
      <c r="K923" s="10"/>
    </row>
    <row r="924" spans="10:11" ht="15">
      <c r="J924" s="10"/>
      <c r="K924" s="10"/>
    </row>
    <row r="925" spans="10:11" ht="15">
      <c r="J925" s="10"/>
      <c r="K925" s="10"/>
    </row>
    <row r="926" spans="10:11" ht="15">
      <c r="J926" s="10"/>
      <c r="K926" s="10"/>
    </row>
    <row r="927" spans="10:11" ht="15">
      <c r="J927" s="10"/>
      <c r="K927" s="10"/>
    </row>
    <row r="928" spans="10:11" ht="15">
      <c r="J928" s="10"/>
      <c r="K928" s="10"/>
    </row>
    <row r="929" spans="10:11" ht="15">
      <c r="J929" s="10"/>
      <c r="K929" s="10"/>
    </row>
    <row r="930" spans="10:11" ht="15">
      <c r="J930" s="10"/>
      <c r="K930" s="10"/>
    </row>
    <row r="931" spans="10:11" ht="15">
      <c r="J931" s="10"/>
      <c r="K931" s="10"/>
    </row>
    <row r="932" spans="10:11" ht="15">
      <c r="J932" s="10"/>
      <c r="K932" s="10"/>
    </row>
    <row r="933" spans="10:11" ht="15">
      <c r="J933" s="10"/>
      <c r="K933" s="10"/>
    </row>
    <row r="934" spans="10:11" ht="15">
      <c r="J934" s="10"/>
      <c r="K934" s="10"/>
    </row>
    <row r="935" spans="10:11" ht="15">
      <c r="J935" s="10"/>
      <c r="K935" s="10"/>
    </row>
    <row r="936" spans="10:11" ht="15">
      <c r="J936" s="10"/>
      <c r="K936" s="10"/>
    </row>
  </sheetData>
  <sheetProtection/>
  <autoFilter ref="A10:H142"/>
  <mergeCells count="129">
    <mergeCell ref="A98:A99"/>
    <mergeCell ref="A100:A103"/>
    <mergeCell ref="A107:A108"/>
    <mergeCell ref="A112:A114"/>
    <mergeCell ref="A119:A121"/>
    <mergeCell ref="A123:A124"/>
    <mergeCell ref="A58:A59"/>
    <mergeCell ref="A64:A65"/>
    <mergeCell ref="A74:A75"/>
    <mergeCell ref="A79:A80"/>
    <mergeCell ref="A89:A91"/>
    <mergeCell ref="A94:A96"/>
    <mergeCell ref="A77:A78"/>
    <mergeCell ref="A35:A38"/>
    <mergeCell ref="A39:A42"/>
    <mergeCell ref="A43:A44"/>
    <mergeCell ref="A45:A48"/>
    <mergeCell ref="A49:A50"/>
    <mergeCell ref="A55:A57"/>
    <mergeCell ref="HY7:IE7"/>
    <mergeCell ref="IG7:IM7"/>
    <mergeCell ref="IO7:IU7"/>
    <mergeCell ref="GK7:GQ7"/>
    <mergeCell ref="GS7:GY7"/>
    <mergeCell ref="HA7:HG7"/>
    <mergeCell ref="HI7:HO7"/>
    <mergeCell ref="HQ7:HW7"/>
    <mergeCell ref="EW7:FC7"/>
    <mergeCell ref="FU7:GA7"/>
    <mergeCell ref="GC7:GI7"/>
    <mergeCell ref="DI7:DO7"/>
    <mergeCell ref="DQ7:DW7"/>
    <mergeCell ref="DY7:EE7"/>
    <mergeCell ref="EG7:EM7"/>
    <mergeCell ref="EO7:EU7"/>
    <mergeCell ref="AG7:AM7"/>
    <mergeCell ref="AO7:AU7"/>
    <mergeCell ref="AW7:BC7"/>
    <mergeCell ref="BE7:BK7"/>
    <mergeCell ref="FE7:FK7"/>
    <mergeCell ref="FM7:FS7"/>
    <mergeCell ref="BM7:BS7"/>
    <mergeCell ref="BU7:CA7"/>
    <mergeCell ref="CC7:CI7"/>
    <mergeCell ref="CK7:CQ7"/>
    <mergeCell ref="CS7:CY7"/>
    <mergeCell ref="DA7:DG7"/>
    <mergeCell ref="IG6:IN6"/>
    <mergeCell ref="IO6:IV6"/>
    <mergeCell ref="GS6:GZ6"/>
    <mergeCell ref="HA6:HH6"/>
    <mergeCell ref="HI6:HP6"/>
    <mergeCell ref="HQ6:HX6"/>
    <mergeCell ref="HY6:IF6"/>
    <mergeCell ref="GC6:GJ6"/>
    <mergeCell ref="GK6:GR6"/>
    <mergeCell ref="DQ6:DX6"/>
    <mergeCell ref="DY6:EF6"/>
    <mergeCell ref="EG6:EN6"/>
    <mergeCell ref="EO6:EV6"/>
    <mergeCell ref="EW6:FD6"/>
    <mergeCell ref="AO6:AV6"/>
    <mergeCell ref="AW6:BD6"/>
    <mergeCell ref="BE6:BL6"/>
    <mergeCell ref="FE6:FL6"/>
    <mergeCell ref="FM6:FT6"/>
    <mergeCell ref="FU6:GB6"/>
    <mergeCell ref="BM6:BT6"/>
    <mergeCell ref="BU6:CB6"/>
    <mergeCell ref="CC6:CJ6"/>
    <mergeCell ref="CK6:CR6"/>
    <mergeCell ref="CS6:CZ6"/>
    <mergeCell ref="DA6:DH6"/>
    <mergeCell ref="DI6:DP6"/>
    <mergeCell ref="HI5:HO5"/>
    <mergeCell ref="HQ5:HW5"/>
    <mergeCell ref="HY5:IE5"/>
    <mergeCell ref="EG5:EM5"/>
    <mergeCell ref="EO5:EU5"/>
    <mergeCell ref="EW5:FC5"/>
    <mergeCell ref="FE5:FK5"/>
    <mergeCell ref="IG5:IM5"/>
    <mergeCell ref="IO5:IU5"/>
    <mergeCell ref="FU5:GA5"/>
    <mergeCell ref="GC5:GI5"/>
    <mergeCell ref="GK5:GQ5"/>
    <mergeCell ref="GS5:GY5"/>
    <mergeCell ref="HA5:HG5"/>
    <mergeCell ref="FM5:FS5"/>
    <mergeCell ref="CS5:CY5"/>
    <mergeCell ref="DA5:DG5"/>
    <mergeCell ref="DI5:DO5"/>
    <mergeCell ref="DQ5:DW5"/>
    <mergeCell ref="DY5:EE5"/>
    <mergeCell ref="BE5:BK5"/>
    <mergeCell ref="BM5:BS5"/>
    <mergeCell ref="BU5:CA5"/>
    <mergeCell ref="CC5:CI5"/>
    <mergeCell ref="CK5:CQ5"/>
    <mergeCell ref="Q5:W5"/>
    <mergeCell ref="Y5:AE5"/>
    <mergeCell ref="AG5:AM5"/>
    <mergeCell ref="AO5:AU5"/>
    <mergeCell ref="AW5:BC5"/>
    <mergeCell ref="AG6:AN6"/>
    <mergeCell ref="H1:K1"/>
    <mergeCell ref="H2:K2"/>
    <mergeCell ref="H3:K3"/>
    <mergeCell ref="A4:D4"/>
    <mergeCell ref="A5:K5"/>
    <mergeCell ref="A6:K6"/>
    <mergeCell ref="Q6:X6"/>
    <mergeCell ref="Y6:AF6"/>
    <mergeCell ref="Q7:W7"/>
    <mergeCell ref="Y7:AE7"/>
    <mergeCell ref="A13:A26"/>
    <mergeCell ref="A28:A31"/>
    <mergeCell ref="J9:J10"/>
    <mergeCell ref="A7:K7"/>
    <mergeCell ref="F9:F10"/>
    <mergeCell ref="A9:A10"/>
    <mergeCell ref="K9:K10"/>
    <mergeCell ref="G9:G10"/>
    <mergeCell ref="C9:D9"/>
    <mergeCell ref="I9:I10"/>
    <mergeCell ref="A8:D8"/>
    <mergeCell ref="E9:E10"/>
    <mergeCell ref="H9:H10"/>
    <mergeCell ref="B9:B10"/>
  </mergeCells>
  <printOptions/>
  <pageMargins left="0.5118110236220472" right="0.15748031496062992" top="0.5118110236220472" bottom="0.4330708661417323" header="0.31496062992125984" footer="0.31496062992125984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2016-04-28T07:05:08Z</cp:lastPrinted>
  <dcterms:created xsi:type="dcterms:W3CDTF">2014-11-10T14:48:23Z</dcterms:created>
  <dcterms:modified xsi:type="dcterms:W3CDTF">2017-07-26T13:14:22Z</dcterms:modified>
  <cp:category/>
  <cp:version/>
  <cp:contentType/>
  <cp:contentStatus/>
</cp:coreProperties>
</file>